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356" windowWidth="12105" windowHeight="8490" activeTab="1"/>
  </bookViews>
  <sheets>
    <sheet name="girls" sheetId="1" r:id="rId1"/>
    <sheet name="boys" sheetId="2" r:id="rId2"/>
    <sheet name="Boys 7" sheetId="3" r:id="rId3"/>
    <sheet name="Boys 8" sheetId="4" r:id="rId4"/>
    <sheet name="Girls 7" sheetId="5" r:id="rId5"/>
    <sheet name="Girls 8" sheetId="6" r:id="rId6"/>
    <sheet name="JH Relays" sheetId="7" r:id="rId7"/>
    <sheet name="replace teams in formula" sheetId="8" r:id="rId8"/>
  </sheets>
  <definedNames/>
  <calcPr fullCalcOnLoad="1"/>
</workbook>
</file>

<file path=xl/sharedStrings.xml><?xml version="1.0" encoding="utf-8"?>
<sst xmlns="http://schemas.openxmlformats.org/spreadsheetml/2006/main" count="1012" uniqueCount="521">
  <si>
    <t>100 meter</t>
  </si>
  <si>
    <t>200 meter</t>
  </si>
  <si>
    <t>400 meter</t>
  </si>
  <si>
    <t>Oak Grove</t>
  </si>
  <si>
    <t>800 meter</t>
  </si>
  <si>
    <t>1600 meter</t>
  </si>
  <si>
    <t>3200 meter</t>
  </si>
  <si>
    <t>110 hurdles</t>
  </si>
  <si>
    <t>300 hurdles</t>
  </si>
  <si>
    <t>Total Points</t>
  </si>
  <si>
    <t>Shot Put</t>
  </si>
  <si>
    <t>Javelin</t>
  </si>
  <si>
    <t>Triple Jump</t>
  </si>
  <si>
    <t>High Jump</t>
  </si>
  <si>
    <t>Pole Vault</t>
  </si>
  <si>
    <t>Discus</t>
  </si>
  <si>
    <t>Long Jump</t>
  </si>
  <si>
    <t>Kindred</t>
  </si>
  <si>
    <t>4 x 800 relay</t>
  </si>
  <si>
    <t>4 x 400 relay</t>
  </si>
  <si>
    <t>4 x 200 relay</t>
  </si>
  <si>
    <t>4 x 100 relay</t>
  </si>
  <si>
    <t>Northern Cass</t>
  </si>
  <si>
    <t>Team</t>
  </si>
  <si>
    <t>Richland</t>
  </si>
  <si>
    <t>Central Cass</t>
  </si>
  <si>
    <t>Mayville-Portland-Clifford-Galesburg</t>
  </si>
  <si>
    <t>100 hurdles</t>
  </si>
  <si>
    <t>Thompson</t>
  </si>
  <si>
    <t>Maple Valley-Enderlin</t>
  </si>
  <si>
    <t>Barnes County North</t>
  </si>
  <si>
    <t>Hatton-Northwood</t>
  </si>
  <si>
    <t>BCN</t>
  </si>
  <si>
    <t>CC</t>
  </si>
  <si>
    <t>HNW</t>
  </si>
  <si>
    <t>MVE</t>
  </si>
  <si>
    <t>MPCG</t>
  </si>
  <si>
    <t>NC</t>
  </si>
  <si>
    <t>OG</t>
  </si>
  <si>
    <t>Finley-Sharon/Hope-Page</t>
  </si>
  <si>
    <t>FSHP</t>
  </si>
  <si>
    <t>Fargo South JV</t>
  </si>
  <si>
    <t>Fargo Davies JV</t>
  </si>
  <si>
    <t>FD</t>
  </si>
  <si>
    <t>FS</t>
  </si>
  <si>
    <t>200 hurdles</t>
  </si>
  <si>
    <t>4 x 100 Relay</t>
  </si>
  <si>
    <t>4 x 200 Relay</t>
  </si>
  <si>
    <t>4 x 400 Relay</t>
  </si>
  <si>
    <t>Junior High Girl's Relays</t>
  </si>
  <si>
    <t>Junior High Boy's Relays</t>
  </si>
  <si>
    <t>Hillsboro</t>
  </si>
  <si>
    <t>GFC</t>
  </si>
  <si>
    <t>Grand Forks Central JV</t>
  </si>
  <si>
    <t>Lisbon</t>
  </si>
  <si>
    <t>SC</t>
  </si>
  <si>
    <t>Sargent County</t>
  </si>
  <si>
    <t>Sucher</t>
  </si>
  <si>
    <t>9:06.04</t>
  </si>
  <si>
    <t>Sumner</t>
  </si>
  <si>
    <t>Anderson</t>
  </si>
  <si>
    <t>Zink</t>
  </si>
  <si>
    <t>Johnson</t>
  </si>
  <si>
    <t>9:06.62</t>
  </si>
  <si>
    <t>Utt</t>
  </si>
  <si>
    <t>Totay</t>
  </si>
  <si>
    <t>Schultz</t>
  </si>
  <si>
    <t>9:11.78</t>
  </si>
  <si>
    <t>Huffman</t>
  </si>
  <si>
    <t>9:32.71</t>
  </si>
  <si>
    <t>Freitag</t>
  </si>
  <si>
    <t>Moffet</t>
  </si>
  <si>
    <t>Lingen</t>
  </si>
  <si>
    <t>10:06.40</t>
  </si>
  <si>
    <t>Berge</t>
  </si>
  <si>
    <t>10:51.45</t>
  </si>
  <si>
    <t>Fossum</t>
  </si>
  <si>
    <t>Hopewell</t>
  </si>
  <si>
    <t>11:35.37</t>
  </si>
  <si>
    <t>Braaten</t>
  </si>
  <si>
    <t>Hall</t>
  </si>
  <si>
    <t>Allmaras</t>
  </si>
  <si>
    <t>Matt Hall</t>
  </si>
  <si>
    <t>39' 10.5"</t>
  </si>
  <si>
    <t>Carrington Adams</t>
  </si>
  <si>
    <t>38' 3.5"</t>
  </si>
  <si>
    <t>Adam Teegarden</t>
  </si>
  <si>
    <t>37' 2"</t>
  </si>
  <si>
    <t>Jake Mussman</t>
  </si>
  <si>
    <t>36' 9.5"</t>
  </si>
  <si>
    <t>James Richman</t>
  </si>
  <si>
    <t>35' 2"</t>
  </si>
  <si>
    <t>Collin Asheim</t>
  </si>
  <si>
    <t>31' 7"</t>
  </si>
  <si>
    <t>David Husjulien</t>
  </si>
  <si>
    <t>31' 4"</t>
  </si>
  <si>
    <t>Tyler Peterson</t>
  </si>
  <si>
    <t>31' 3"</t>
  </si>
  <si>
    <t>Alex McLean</t>
  </si>
  <si>
    <t>42.32</t>
  </si>
  <si>
    <t>Killian Gause</t>
  </si>
  <si>
    <t>42.83</t>
  </si>
  <si>
    <t>Jason Mastel</t>
  </si>
  <si>
    <t>45.05</t>
  </si>
  <si>
    <t>Ben Bradner</t>
  </si>
  <si>
    <t>45.47</t>
  </si>
  <si>
    <t>Michael Waltz</t>
  </si>
  <si>
    <t>45.57</t>
  </si>
  <si>
    <t>Taylor Deem</t>
  </si>
  <si>
    <t>45.76</t>
  </si>
  <si>
    <t>Calvin Saie</t>
  </si>
  <si>
    <t>46.93</t>
  </si>
  <si>
    <t>Seth Arntz</t>
  </si>
  <si>
    <t>46.51</t>
  </si>
  <si>
    <t>Karlene Lorenz</t>
  </si>
  <si>
    <t>47.20 SQ</t>
  </si>
  <si>
    <t>Kellie Schmit</t>
  </si>
  <si>
    <t>49.58</t>
  </si>
  <si>
    <t>Sarah Lorenz</t>
  </si>
  <si>
    <t>49.60</t>
  </si>
  <si>
    <t>Iveta Harner</t>
  </si>
  <si>
    <t>50.56</t>
  </si>
  <si>
    <t>Megan Goeser</t>
  </si>
  <si>
    <t>50.58</t>
  </si>
  <si>
    <t>Shaice Marx</t>
  </si>
  <si>
    <t>50.68</t>
  </si>
  <si>
    <t>Hailey Verwest</t>
  </si>
  <si>
    <t>54.19</t>
  </si>
  <si>
    <t>Ciara Mitzel</t>
  </si>
  <si>
    <t>54.67</t>
  </si>
  <si>
    <t>Brianna Rostock</t>
  </si>
  <si>
    <t>8' 0"</t>
  </si>
  <si>
    <t>Lyndsey Erker</t>
  </si>
  <si>
    <t>7' 6"</t>
  </si>
  <si>
    <t>16' 1.75"</t>
  </si>
  <si>
    <t>Sierra Martinez</t>
  </si>
  <si>
    <t>15' 8.5"</t>
  </si>
  <si>
    <t>Darian Hedland</t>
  </si>
  <si>
    <t>15' 2"</t>
  </si>
  <si>
    <t>14' 0.75"</t>
  </si>
  <si>
    <t>Alexa Braaten</t>
  </si>
  <si>
    <t>13' 9.5"</t>
  </si>
  <si>
    <t>Alexandra Howatt</t>
  </si>
  <si>
    <t>13' 5.5"</t>
  </si>
  <si>
    <t>Gabby Grommesh</t>
  </si>
  <si>
    <t>13' 3.5"</t>
  </si>
  <si>
    <t>Megan Bohlman</t>
  </si>
  <si>
    <t>13' 3"</t>
  </si>
  <si>
    <t>13.06</t>
  </si>
  <si>
    <t>Erica Hoggarth</t>
  </si>
  <si>
    <t>13.19</t>
  </si>
  <si>
    <t>Bailey Maddocks</t>
  </si>
  <si>
    <t>13.25</t>
  </si>
  <si>
    <t>13.66</t>
  </si>
  <si>
    <t>13.70</t>
  </si>
  <si>
    <t>Lindsey Hegg</t>
  </si>
  <si>
    <t>13.83</t>
  </si>
  <si>
    <t>14.04</t>
  </si>
  <si>
    <t>Jessica Wyatt</t>
  </si>
  <si>
    <t>14.15</t>
  </si>
  <si>
    <t>Jalen Ham</t>
  </si>
  <si>
    <t>10.89 SQ</t>
  </si>
  <si>
    <t>Jesse Beilke</t>
  </si>
  <si>
    <t>11.49</t>
  </si>
  <si>
    <t>Wes Austin</t>
  </si>
  <si>
    <t>11.61</t>
  </si>
  <si>
    <t>Ben Birrenkott</t>
  </si>
  <si>
    <t>11.62</t>
  </si>
  <si>
    <t>Brock Brorson</t>
  </si>
  <si>
    <t>11.95</t>
  </si>
  <si>
    <t>Zach Waxvik</t>
  </si>
  <si>
    <t>12.13</t>
  </si>
  <si>
    <t>Ryan Morris</t>
  </si>
  <si>
    <t>12.24</t>
  </si>
  <si>
    <t>Jace Peterson</t>
  </si>
  <si>
    <t>12.26</t>
  </si>
  <si>
    <t>Dixson</t>
  </si>
  <si>
    <t>1:35.89</t>
  </si>
  <si>
    <t>Gibson</t>
  </si>
  <si>
    <t>Nord</t>
  </si>
  <si>
    <t>Beilke</t>
  </si>
  <si>
    <t>Saie</t>
  </si>
  <si>
    <t>1:37.95</t>
  </si>
  <si>
    <t>Birrenkott</t>
  </si>
  <si>
    <t>Brorson</t>
  </si>
  <si>
    <t>1:41.86</t>
  </si>
  <si>
    <t>Hochstettler</t>
  </si>
  <si>
    <t>Smith</t>
  </si>
  <si>
    <t>Symington</t>
  </si>
  <si>
    <t>1:42.79</t>
  </si>
  <si>
    <t>1:44.98</t>
  </si>
  <si>
    <t>Anders</t>
  </si>
  <si>
    <t>Berce</t>
  </si>
  <si>
    <t>1:52.25</t>
  </si>
  <si>
    <t>Otto</t>
  </si>
  <si>
    <t>Mueller</t>
  </si>
  <si>
    <t>Cody Christ</t>
  </si>
  <si>
    <t>4:29.90 SQ</t>
  </si>
  <si>
    <t>Adam Monson</t>
  </si>
  <si>
    <t>4:36.24 SQ</t>
  </si>
  <si>
    <t>Kyle Schultz</t>
  </si>
  <si>
    <t>4:56.27</t>
  </si>
  <si>
    <t>Dillon Shimek</t>
  </si>
  <si>
    <t>4:57.51</t>
  </si>
  <si>
    <t>Ben Bjertness</t>
  </si>
  <si>
    <t>5:00.00</t>
  </si>
  <si>
    <t>Jared Nash</t>
  </si>
  <si>
    <t>5:01.89</t>
  </si>
  <si>
    <t>Brandon Quibell</t>
  </si>
  <si>
    <t>5:04.55</t>
  </si>
  <si>
    <t>Oakly Zink</t>
  </si>
  <si>
    <t>5:04.63</t>
  </si>
  <si>
    <t>Courtney Dixon</t>
  </si>
  <si>
    <t>102' 8.5"</t>
  </si>
  <si>
    <t>Hope Axvig</t>
  </si>
  <si>
    <t>90' 11"</t>
  </si>
  <si>
    <t>Taylor Kraft</t>
  </si>
  <si>
    <t>83' 5.5"</t>
  </si>
  <si>
    <t>Hunter Heyerman</t>
  </si>
  <si>
    <t>80' 9"</t>
  </si>
  <si>
    <t>Kendra Euscher</t>
  </si>
  <si>
    <t>80' 2"</t>
  </si>
  <si>
    <t>Rebecca Nord</t>
  </si>
  <si>
    <t>78' 4.5"</t>
  </si>
  <si>
    <t>Amber Hunsaker</t>
  </si>
  <si>
    <t>77' 9"</t>
  </si>
  <si>
    <t>Jennifer Goss</t>
  </si>
  <si>
    <t>76' 0"</t>
  </si>
  <si>
    <t>Maddocks</t>
  </si>
  <si>
    <t>1:53.26</t>
  </si>
  <si>
    <t>Hoggarth</t>
  </si>
  <si>
    <t>Mitzel</t>
  </si>
  <si>
    <t>King</t>
  </si>
  <si>
    <t>Grommesh</t>
  </si>
  <si>
    <t>1:57.58</t>
  </si>
  <si>
    <t>Goeser</t>
  </si>
  <si>
    <t>Cramer</t>
  </si>
  <si>
    <t>Steen</t>
  </si>
  <si>
    <t>32' 5"</t>
  </si>
  <si>
    <t>31' 9.5"</t>
  </si>
  <si>
    <t>31' 7.5"</t>
  </si>
  <si>
    <t>Sam Kounovsky</t>
  </si>
  <si>
    <t>29' 0"</t>
  </si>
  <si>
    <t>Anna Clancy</t>
  </si>
  <si>
    <t>28' 8.5"</t>
  </si>
  <si>
    <t>Krista Thielges</t>
  </si>
  <si>
    <t>28' 8"</t>
  </si>
  <si>
    <t>26' 8.5"</t>
  </si>
  <si>
    <t>Taylor Palmer</t>
  </si>
  <si>
    <t>5:37.72</t>
  </si>
  <si>
    <t>Shayla Fossum</t>
  </si>
  <si>
    <t>5:51.11</t>
  </si>
  <si>
    <t>Brooklyn Zink</t>
  </si>
  <si>
    <t>5:53.32</t>
  </si>
  <si>
    <t>Allison Windish</t>
  </si>
  <si>
    <t>6:07.31</t>
  </si>
  <si>
    <t>Brooke Haverland</t>
  </si>
  <si>
    <t>6:28.69</t>
  </si>
  <si>
    <t>Mackenzie Derry</t>
  </si>
  <si>
    <t>6:40.14</t>
  </si>
  <si>
    <t>Marissa Schraeder</t>
  </si>
  <si>
    <t>6:44.70</t>
  </si>
  <si>
    <t>Trina Steen</t>
  </si>
  <si>
    <t>6:49.72</t>
  </si>
  <si>
    <t>99' 2"</t>
  </si>
  <si>
    <t>Sonja Bilden</t>
  </si>
  <si>
    <t>94' 1"</t>
  </si>
  <si>
    <t>92' 1"</t>
  </si>
  <si>
    <t>Paige Verwest</t>
  </si>
  <si>
    <t>90' 3"</t>
  </si>
  <si>
    <t>85' 2"</t>
  </si>
  <si>
    <t>83' 2"</t>
  </si>
  <si>
    <t>76' 10"</t>
  </si>
  <si>
    <t>Courtney Douglas</t>
  </si>
  <si>
    <t>73' 3"</t>
  </si>
  <si>
    <t>Jack Plankers</t>
  </si>
  <si>
    <t>153' 8"</t>
  </si>
  <si>
    <t>Brady Sahr</t>
  </si>
  <si>
    <t>142' 11"</t>
  </si>
  <si>
    <t>Andrew Greenmyer</t>
  </si>
  <si>
    <t>142' 1"</t>
  </si>
  <si>
    <t>Peter Fehr</t>
  </si>
  <si>
    <t>134' 0"</t>
  </si>
  <si>
    <t>Brandon Otto</t>
  </si>
  <si>
    <t>130' 3"</t>
  </si>
  <si>
    <t>Eric Halvorson</t>
  </si>
  <si>
    <t>127' 2"</t>
  </si>
  <si>
    <t>Jamison Kath</t>
  </si>
  <si>
    <t>126' 7"</t>
  </si>
  <si>
    <t>Josh Verghis</t>
  </si>
  <si>
    <t>125' 9"</t>
  </si>
  <si>
    <t>Kelsey Laufenberg</t>
  </si>
  <si>
    <t>38' 6" SQ</t>
  </si>
  <si>
    <t>37' 5" SQ</t>
  </si>
  <si>
    <t>32' 4.5"</t>
  </si>
  <si>
    <t>27' 10.5"</t>
  </si>
  <si>
    <t>27' 10"</t>
  </si>
  <si>
    <t>Anna Morris</t>
  </si>
  <si>
    <t>27' 1"</t>
  </si>
  <si>
    <t>Alexa Dixson</t>
  </si>
  <si>
    <t>26' 10"</t>
  </si>
  <si>
    <t>20' 0"</t>
  </si>
  <si>
    <t>19' 10"</t>
  </si>
  <si>
    <t>Brady Gibson</t>
  </si>
  <si>
    <t>18' 10.5"</t>
  </si>
  <si>
    <t>18' 3.25"</t>
  </si>
  <si>
    <t>Thomas Lindgren</t>
  </si>
  <si>
    <t>18' 0.5"</t>
  </si>
  <si>
    <t>Jesse Behm</t>
  </si>
  <si>
    <t>18' 0"</t>
  </si>
  <si>
    <t>17' 10"</t>
  </si>
  <si>
    <t>Michael Schumacher</t>
  </si>
  <si>
    <t>17' 8"</t>
  </si>
  <si>
    <t>51.39 SQ</t>
  </si>
  <si>
    <t>Schmit</t>
  </si>
  <si>
    <t>52.55</t>
  </si>
  <si>
    <t>Martinez</t>
  </si>
  <si>
    <t>Erickson</t>
  </si>
  <si>
    <t>Dixon</t>
  </si>
  <si>
    <t>Kraft</t>
  </si>
  <si>
    <t>56.92</t>
  </si>
  <si>
    <t>1:02.67</t>
  </si>
  <si>
    <t>Ally Erickson</t>
  </si>
  <si>
    <t>1:02.93</t>
  </si>
  <si>
    <t>Brooke Shimek</t>
  </si>
  <si>
    <t>1:02.99</t>
  </si>
  <si>
    <t>Mikkaela Toenies</t>
  </si>
  <si>
    <t>1:04.91</t>
  </si>
  <si>
    <t>1:05.26</t>
  </si>
  <si>
    <t>Annika Rotvold</t>
  </si>
  <si>
    <t>1:09.15</t>
  </si>
  <si>
    <t>Molly Pfeifer</t>
  </si>
  <si>
    <t>1:10.10</t>
  </si>
  <si>
    <t>1:10.98</t>
  </si>
  <si>
    <t>45.52 SQ</t>
  </si>
  <si>
    <t>Ham</t>
  </si>
  <si>
    <t>46.11</t>
  </si>
  <si>
    <t>46.48</t>
  </si>
  <si>
    <t>46.54</t>
  </si>
  <si>
    <t>46.90</t>
  </si>
  <si>
    <t>Ness</t>
  </si>
  <si>
    <t>DeLeon</t>
  </si>
  <si>
    <t>Promersberger</t>
  </si>
  <si>
    <t>Asheim</t>
  </si>
  <si>
    <t>Burgum</t>
  </si>
  <si>
    <t>51.13 SQ</t>
  </si>
  <si>
    <t>Andrew Okland</t>
  </si>
  <si>
    <t>51.98 SQ</t>
  </si>
  <si>
    <t>Michael Nord</t>
  </si>
  <si>
    <t>55.04</t>
  </si>
  <si>
    <t>William Gerntholz</t>
  </si>
  <si>
    <t>55.60</t>
  </si>
  <si>
    <t>Michael Utt</t>
  </si>
  <si>
    <t>55.81</t>
  </si>
  <si>
    <t>Josh Smith</t>
  </si>
  <si>
    <t>56.76</t>
  </si>
  <si>
    <t>Kalik Battle</t>
  </si>
  <si>
    <t>57.10</t>
  </si>
  <si>
    <t>Wyatt Steckler</t>
  </si>
  <si>
    <t>12' 6" SQ</t>
  </si>
  <si>
    <t>Hunter Gossett</t>
  </si>
  <si>
    <t>12' 0" SQ</t>
  </si>
  <si>
    <t>Marcus Welk</t>
  </si>
  <si>
    <t>9' 6"</t>
  </si>
  <si>
    <t>Darren Crisser</t>
  </si>
  <si>
    <t>9' 0"</t>
  </si>
  <si>
    <t>Trevor Hewitt</t>
  </si>
  <si>
    <t>8' 6"</t>
  </si>
  <si>
    <t>Cameron Roehl</t>
  </si>
  <si>
    <t>Austin Rust</t>
  </si>
  <si>
    <t>Brandon Fontaine</t>
  </si>
  <si>
    <t>16.63</t>
  </si>
  <si>
    <t>17.19</t>
  </si>
  <si>
    <t>Vanessa Johnson</t>
  </si>
  <si>
    <t>17.21</t>
  </si>
  <si>
    <t>17.69</t>
  </si>
  <si>
    <t>17.83</t>
  </si>
  <si>
    <t>18.56</t>
  </si>
  <si>
    <t>Heather Wilson</t>
  </si>
  <si>
    <t>18.64</t>
  </si>
  <si>
    <t>Kayla Erker</t>
  </si>
  <si>
    <t>19.15</t>
  </si>
  <si>
    <t>2:28.16</t>
  </si>
  <si>
    <t>2:29.87</t>
  </si>
  <si>
    <t>2:35.94</t>
  </si>
  <si>
    <t>Tatiana Berge</t>
  </si>
  <si>
    <t>2:40.44</t>
  </si>
  <si>
    <t>Mariah Fossum</t>
  </si>
  <si>
    <t>2:40.83</t>
  </si>
  <si>
    <t>Alexis Johnson</t>
  </si>
  <si>
    <t>2:47.20</t>
  </si>
  <si>
    <t>2:48.92</t>
  </si>
  <si>
    <t>2:50.30</t>
  </si>
  <si>
    <t>2:06.69</t>
  </si>
  <si>
    <t>2:13.29</t>
  </si>
  <si>
    <t>Sean Ahlness</t>
  </si>
  <si>
    <t>2:14.18</t>
  </si>
  <si>
    <t>Zach Sivertson</t>
  </si>
  <si>
    <t>2:15.29</t>
  </si>
  <si>
    <t>Joe Burgum</t>
  </si>
  <si>
    <t>2:15.67</t>
  </si>
  <si>
    <t>William Moffet</t>
  </si>
  <si>
    <t>2:19.30</t>
  </si>
  <si>
    <t>Nick Ackley</t>
  </si>
  <si>
    <t>2:20.32</t>
  </si>
  <si>
    <t>Jayden Carlson</t>
  </si>
  <si>
    <t>2:20.87</t>
  </si>
  <si>
    <t>17.60</t>
  </si>
  <si>
    <t>17.61</t>
  </si>
  <si>
    <t>17.88</t>
  </si>
  <si>
    <t>18.03</t>
  </si>
  <si>
    <t>18.14</t>
  </si>
  <si>
    <t>20.68</t>
  </si>
  <si>
    <t>Cody Goodman</t>
  </si>
  <si>
    <t>5' 10"</t>
  </si>
  <si>
    <t>Jaden Radcliffe</t>
  </si>
  <si>
    <t>5' 6"</t>
  </si>
  <si>
    <t>Logan Tandsater</t>
  </si>
  <si>
    <t>5' 4"</t>
  </si>
  <si>
    <t>David Hysjulien</t>
  </si>
  <si>
    <t>5' 2"</t>
  </si>
  <si>
    <t>5' 0"</t>
  </si>
  <si>
    <t>140' 4"</t>
  </si>
  <si>
    <t>126' 6"</t>
  </si>
  <si>
    <t>Joe Marhrer</t>
  </si>
  <si>
    <t>122' 7"</t>
  </si>
  <si>
    <t>Kelby Jacobson</t>
  </si>
  <si>
    <t>121' 0"</t>
  </si>
  <si>
    <t>Michael Allerdings</t>
  </si>
  <si>
    <t>119' 11"</t>
  </si>
  <si>
    <t>Alex Jensen</t>
  </si>
  <si>
    <t>118' 5"</t>
  </si>
  <si>
    <t>114' 11"</t>
  </si>
  <si>
    <t>Pete Fehr</t>
  </si>
  <si>
    <t>110' 5"</t>
  </si>
  <si>
    <t>22.40 SQ</t>
  </si>
  <si>
    <t>23.19</t>
  </si>
  <si>
    <t>23.48</t>
  </si>
  <si>
    <t>23.93</t>
  </si>
  <si>
    <t>Joey Ness</t>
  </si>
  <si>
    <t>24.40</t>
  </si>
  <si>
    <t>24.67</t>
  </si>
  <si>
    <t>24.89</t>
  </si>
  <si>
    <t>25.19</t>
  </si>
  <si>
    <t>27.57</t>
  </si>
  <si>
    <t>Chelsey King</t>
  </si>
  <si>
    <t>28.23</t>
  </si>
  <si>
    <t>28.42</t>
  </si>
  <si>
    <t>28.66</t>
  </si>
  <si>
    <t>28.88</t>
  </si>
  <si>
    <t>29.10</t>
  </si>
  <si>
    <t>29.32</t>
  </si>
  <si>
    <t>Tara Boland</t>
  </si>
  <si>
    <t>29.90</t>
  </si>
  <si>
    <t>5' 1" SQ</t>
  </si>
  <si>
    <t>4' 11"</t>
  </si>
  <si>
    <t>Sierra Erickson</t>
  </si>
  <si>
    <t>4' 9"</t>
  </si>
  <si>
    <t>Megan Roller</t>
  </si>
  <si>
    <t>4' 7"</t>
  </si>
  <si>
    <t>Whitney Ward</t>
  </si>
  <si>
    <t>4' 5"</t>
  </si>
  <si>
    <t>Liza Ostmo</t>
  </si>
  <si>
    <t>Marx</t>
  </si>
  <si>
    <t>4:26.64</t>
  </si>
  <si>
    <t>Bohlman</t>
  </si>
  <si>
    <t>Hegg</t>
  </si>
  <si>
    <t>Shimek</t>
  </si>
  <si>
    <t>Ward</t>
  </si>
  <si>
    <t>4:45.66</t>
  </si>
  <si>
    <t>Hoppe</t>
  </si>
  <si>
    <t>Verwest</t>
  </si>
  <si>
    <t>4:51.77</t>
  </si>
  <si>
    <t>Rotvold</t>
  </si>
  <si>
    <t>Averi Olson</t>
  </si>
  <si>
    <t>12:08.00 SQ</t>
  </si>
  <si>
    <t>13:29.00</t>
  </si>
  <si>
    <t>14:27.00</t>
  </si>
  <si>
    <t>Monica Dekeyser</t>
  </si>
  <si>
    <t>14:36.00</t>
  </si>
  <si>
    <t>15:06.00</t>
  </si>
  <si>
    <t>Sunni Steen</t>
  </si>
  <si>
    <t>15.27.00</t>
  </si>
  <si>
    <t>10:19.13 SQ</t>
  </si>
  <si>
    <t>11:01.38</t>
  </si>
  <si>
    <t>11:20.77</t>
  </si>
  <si>
    <t>Bryce Stoltman</t>
  </si>
  <si>
    <t>11:27.09</t>
  </si>
  <si>
    <t>Austin Hoggard</t>
  </si>
  <si>
    <t>11:27.63</t>
  </si>
  <si>
    <t>Ted Helgeson</t>
  </si>
  <si>
    <t>11:36.31</t>
  </si>
  <si>
    <t>11:54.73</t>
  </si>
  <si>
    <t>Trevor Morrow</t>
  </si>
  <si>
    <t>11:57.07</t>
  </si>
  <si>
    <t>Gossett</t>
  </si>
  <si>
    <t>3:51.95</t>
  </si>
  <si>
    <t>Bjertness</t>
  </si>
  <si>
    <t>Gerntholz</t>
  </si>
  <si>
    <t>3:59.90</t>
  </si>
  <si>
    <t>Carlson</t>
  </si>
  <si>
    <t>Christ</t>
  </si>
  <si>
    <t>Lee</t>
  </si>
  <si>
    <t>4:03.22</t>
  </si>
  <si>
    <t>Goodman</t>
  </si>
  <si>
    <t>4:07.67</t>
  </si>
  <si>
    <t>Tandsater</t>
  </si>
  <si>
    <t>Murch</t>
  </si>
  <si>
    <t>4:16.32</t>
  </si>
  <si>
    <t>49' 9" SQ</t>
  </si>
  <si>
    <t>Brandon Zuhradka</t>
  </si>
  <si>
    <t>44' 0"</t>
  </si>
  <si>
    <t>Tom Stallard</t>
  </si>
  <si>
    <t>40' 5"</t>
  </si>
  <si>
    <t>Jordan Fowler</t>
  </si>
  <si>
    <t>40' 0"</t>
  </si>
  <si>
    <t>Son Le</t>
  </si>
  <si>
    <t>39' 9"</t>
  </si>
  <si>
    <t>Austin Messner</t>
  </si>
  <si>
    <t>39' 8"</t>
  </si>
  <si>
    <t>39' 0"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</si>
</sst>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57" applyFont="1" applyFill="1" applyBorder="1" applyAlignment="1">
      <alignment wrapText="1"/>
      <protection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Border="1" applyAlignment="1">
      <alignment horizontal="right"/>
    </xf>
    <xf numFmtId="49" fontId="2" fillId="0" borderId="0" xfId="57" applyNumberFormat="1" applyFont="1" applyFill="1" applyBorder="1" applyAlignment="1">
      <alignment horizontal="right" wrapText="1"/>
      <protection/>
    </xf>
    <xf numFmtId="49" fontId="0" fillId="0" borderId="0" xfId="0" applyNumberFormat="1" applyFill="1" applyBorder="1" applyAlignment="1">
      <alignment horizontal="right"/>
    </xf>
    <xf numFmtId="0" fontId="3" fillId="33" borderId="0" xfId="57" applyFont="1" applyFill="1" applyBorder="1" applyAlignment="1">
      <alignment horizontal="left"/>
      <protection/>
    </xf>
    <xf numFmtId="0" fontId="2" fillId="33" borderId="0" xfId="57" applyFont="1" applyFill="1" applyBorder="1" applyAlignment="1">
      <alignment horizontal="center"/>
      <protection/>
    </xf>
    <xf numFmtId="49" fontId="2" fillId="33" borderId="0" xfId="57" applyNumberFormat="1" applyFont="1" applyFill="1" applyBorder="1" applyAlignment="1">
      <alignment horizontal="right"/>
      <protection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right"/>
    </xf>
    <xf numFmtId="0" fontId="2" fillId="34" borderId="0" xfId="57" applyFont="1" applyFill="1" applyBorder="1" applyAlignment="1">
      <alignment wrapText="1"/>
      <protection/>
    </xf>
    <xf numFmtId="0" fontId="3" fillId="35" borderId="0" xfId="57" applyFont="1" applyFill="1" applyBorder="1" applyAlignment="1">
      <alignment horizontal="center"/>
      <protection/>
    </xf>
    <xf numFmtId="0" fontId="2" fillId="0" borderId="0" xfId="57" applyFont="1" applyFill="1" applyBorder="1" applyAlignment="1">
      <alignment wrapText="1"/>
      <protection/>
    </xf>
    <xf numFmtId="0" fontId="0" fillId="0" borderId="0" xfId="0" applyBorder="1" applyAlignment="1" quotePrefix="1">
      <alignment/>
    </xf>
    <xf numFmtId="0" fontId="2" fillId="0" borderId="0" xfId="57" applyFont="1" applyFill="1" applyBorder="1" applyAlignment="1">
      <alignment horizontal="right" wrapText="1"/>
      <protection/>
    </xf>
    <xf numFmtId="0" fontId="0" fillId="0" borderId="0" xfId="0" applyBorder="1" applyAlignment="1">
      <alignment horizontal="right"/>
    </xf>
    <xf numFmtId="0" fontId="4" fillId="0" borderId="0" xfId="0" applyFont="1" applyFill="1" applyBorder="1" applyAlignment="1">
      <alignment/>
    </xf>
    <xf numFmtId="0" fontId="2" fillId="0" borderId="0" xfId="57" applyFont="1" applyFill="1" applyBorder="1" applyAlignment="1">
      <alignment horizontal="center"/>
      <protection/>
    </xf>
    <xf numFmtId="49" fontId="2" fillId="0" borderId="0" xfId="57" applyNumberFormat="1" applyFont="1" applyFill="1" applyBorder="1" applyAlignment="1">
      <alignment horizontal="right"/>
      <protection/>
    </xf>
    <xf numFmtId="0" fontId="3" fillId="0" borderId="0" xfId="57" applyFont="1" applyFill="1" applyBorder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57" applyFont="1" applyFill="1" applyBorder="1" applyAlignment="1">
      <alignment wrapText="1"/>
      <protection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J54"/>
  <sheetViews>
    <sheetView view="pageLayout" workbookViewId="0" topLeftCell="A1">
      <selection activeCell="AC20" sqref="AC20:AH41"/>
    </sheetView>
  </sheetViews>
  <sheetFormatPr defaultColWidth="9.140625" defaultRowHeight="12.75"/>
  <cols>
    <col min="1" max="1" width="2.00390625" style="2" bestFit="1" customWidth="1"/>
    <col min="2" max="2" width="17.7109375" style="2" customWidth="1"/>
    <col min="3" max="3" width="11.7109375" style="2" bestFit="1" customWidth="1"/>
    <col min="4" max="4" width="11.57421875" style="5" bestFit="1" customWidth="1"/>
    <col min="5" max="5" width="3.57421875" style="2" customWidth="1"/>
    <col min="6" max="6" width="2.00390625" style="2" bestFit="1" customWidth="1"/>
    <col min="7" max="7" width="18.140625" style="2" customWidth="1"/>
    <col min="8" max="8" width="13.421875" style="2" customWidth="1"/>
    <col min="9" max="9" width="10.28125" style="5" customWidth="1"/>
    <col min="10" max="10" width="2.00390625" style="2" bestFit="1" customWidth="1"/>
    <col min="11" max="11" width="17.421875" style="2" customWidth="1"/>
    <col min="12" max="12" width="13.8515625" style="2" customWidth="1"/>
    <col min="13" max="13" width="9.140625" style="5" customWidth="1"/>
    <col min="14" max="14" width="4.7109375" style="2" customWidth="1"/>
    <col min="15" max="15" width="2.00390625" style="2" customWidth="1"/>
    <col min="16" max="16" width="17.421875" style="2" customWidth="1"/>
    <col min="17" max="17" width="13.8515625" style="2" customWidth="1"/>
    <col min="18" max="18" width="9.140625" style="5" customWidth="1"/>
    <col min="19" max="19" width="2.00390625" style="2" customWidth="1"/>
    <col min="20" max="20" width="14.57421875" style="2" customWidth="1"/>
    <col min="21" max="21" width="9.7109375" style="2" bestFit="1" customWidth="1"/>
    <col min="22" max="22" width="11.57421875" style="5" bestFit="1" customWidth="1"/>
    <col min="23" max="23" width="4.7109375" style="2" customWidth="1"/>
    <col min="24" max="24" width="2.00390625" style="2" customWidth="1"/>
    <col min="25" max="25" width="18.140625" style="2" customWidth="1"/>
    <col min="26" max="26" width="13.8515625" style="2" customWidth="1"/>
    <col min="27" max="27" width="9.140625" style="5" customWidth="1"/>
    <col min="28" max="28" width="9.140625" style="2" customWidth="1"/>
    <col min="29" max="29" width="30.8515625" style="2" bestFit="1" customWidth="1"/>
    <col min="30" max="32" width="9.140625" style="2" hidden="1" customWidth="1"/>
    <col min="33" max="33" width="10.8515625" style="2" customWidth="1"/>
    <col min="34" max="16384" width="9.140625" style="2" customWidth="1"/>
  </cols>
  <sheetData>
    <row r="1" spans="2:33" ht="12.75">
      <c r="B1" s="8" t="s">
        <v>0</v>
      </c>
      <c r="C1" s="9"/>
      <c r="D1" s="10"/>
      <c r="G1" s="11" t="s">
        <v>1</v>
      </c>
      <c r="H1" s="12"/>
      <c r="I1" s="13"/>
      <c r="K1" s="8" t="s">
        <v>21</v>
      </c>
      <c r="L1" s="9"/>
      <c r="M1" s="10"/>
      <c r="P1" s="11" t="s">
        <v>20</v>
      </c>
      <c r="Q1" s="12"/>
      <c r="R1" s="13"/>
      <c r="T1" s="8" t="s">
        <v>19</v>
      </c>
      <c r="U1" s="9"/>
      <c r="V1" s="10"/>
      <c r="Y1" s="11" t="s">
        <v>18</v>
      </c>
      <c r="Z1" s="9"/>
      <c r="AA1" s="10"/>
      <c r="AC1" s="15" t="s">
        <v>23</v>
      </c>
      <c r="AD1" s="3"/>
      <c r="AE1" s="3"/>
      <c r="AF1" s="3"/>
      <c r="AG1" s="15" t="s">
        <v>9</v>
      </c>
    </row>
    <row r="2" spans="1:33" ht="12.75" customHeight="1">
      <c r="A2" s="2">
        <v>1</v>
      </c>
      <c r="B2" s="1" t="s">
        <v>144</v>
      </c>
      <c r="C2" s="1" t="s">
        <v>33</v>
      </c>
      <c r="D2" s="6" t="s">
        <v>148</v>
      </c>
      <c r="F2" s="2">
        <v>1</v>
      </c>
      <c r="G2" s="2" t="s">
        <v>151</v>
      </c>
      <c r="H2" s="1" t="s">
        <v>37</v>
      </c>
      <c r="I2" s="5" t="s">
        <v>444</v>
      </c>
      <c r="J2" s="2">
        <v>1</v>
      </c>
      <c r="K2" s="1" t="s">
        <v>228</v>
      </c>
      <c r="L2" s="1" t="s">
        <v>37</v>
      </c>
      <c r="M2" s="6" t="s">
        <v>313</v>
      </c>
      <c r="O2" s="2">
        <v>1</v>
      </c>
      <c r="P2" s="2" t="s">
        <v>228</v>
      </c>
      <c r="Q2" s="1" t="s">
        <v>37</v>
      </c>
      <c r="R2" s="5" t="s">
        <v>229</v>
      </c>
      <c r="S2" s="2">
        <v>1</v>
      </c>
      <c r="T2" s="1" t="s">
        <v>463</v>
      </c>
      <c r="U2" s="1" t="s">
        <v>28</v>
      </c>
      <c r="V2" s="6" t="s">
        <v>464</v>
      </c>
      <c r="X2" s="2">
        <v>1</v>
      </c>
      <c r="Y2" s="2" t="s">
        <v>74</v>
      </c>
      <c r="Z2" s="1" t="s">
        <v>51</v>
      </c>
      <c r="AA2" s="5" t="s">
        <v>75</v>
      </c>
      <c r="AB2" s="4" t="s">
        <v>17</v>
      </c>
      <c r="AC2" s="1" t="s">
        <v>17</v>
      </c>
      <c r="AD2">
        <f>(COUNTIF($C$2:$Z$2,"=kindred")+COUNTIF($C$13:$H$13,"=kindred")+COUNTIF($C$25:$H$25,"=kindred")+COUNTIF($C$37:$Z$37,"=kindred")+COUNTIF($C$47:$Z$47,"=kindred"))*10+(COUNTIF($C$3:$H$3,"=kindred")+COUNTIF($C$14:$H$14,"=kindred")+COUNTIF($C$26:$H$26,"=kindred")+COUNTIF($C$38:$Z$38,"kindred")+COUNTIF($C$48:$Z$48,"=kindred"))*8+(COUNTIF($C$4:$H$4,"=kindred")+COUNTIF($C$15:$H$15,"=kindred")+COUNTIF($C$27:$H$27,"=kindred")+COUNTIF($C$39:$Z$39,"kindred")+COUNTIF($C$49:$Z$49,"=kindred"))*6+(COUNTIF($C$5:$H$5,"=kindred")+COUNTIF($C$16:$H$16,"=kindred")+COUNTIF($C$28:$H$28,"=kindred")+COUNTIF($C$40:$Z$40,"kindred")+COUNTIF($C$50:$Z$50,"=kindred"))*5</f>
        <v>94</v>
      </c>
      <c r="AE2">
        <f>((COUNTIF($C$6:$H$6,"=kindred")+COUNTIF($C$17:$H$17,"=kindred")+COUNTIF($C$29:$H$29,"=kindred")+COUNTIF($C$41:$Z$41,"kindred")+COUNTIF($C$51:$Z$51,"=kindred"))*4)+((COUNTIF($C$7:$H$7,"=kindred")+COUNTIF($C$18:$H$18,"=kindred")+COUNTIF($C$30:$H$30,"=kindred")+COUNTIF($C$42:$Z$42,"kindred")+COUNTIF($C$52:$Z$52,"=kindred"))*3)+((COUNTIF($C$8:$H$8,"=kindred")+COUNTIF($C$19:$H$19,"=kindred")+COUNTIF($C$31:$H$31,"=kindred")+COUNTIF($C$43:$Z$43,"kindred")+COUNTIF($C$53:$Z$53,"=kindred"))*2)+((COUNTIF($C$9:$H$9,"=kindred")+COUNTIF($C$20:$H$20,"=kindred")+COUNTIF($C$32:$H$32,"=kindred")+COUNTIF($C$44:$Z$44,"kindred")+COUNTIF($C$54:$Z$54,"=kindred"))*1)</f>
        <v>12</v>
      </c>
      <c r="AF2">
        <f>(COUNTIF($L$6:$Z$6,"=kindred")*8)+(COUNTIF($L$10:$Z$10,"=kindred")*6)+(COUNTIF($L$14:$Z$14,"=kindred")*5)+(COUNTIF($L$18:$Z$18,"=kindred")*4)+(COUNTIF($L$22:$Z$22,"=kindred")*3)+(COUNTIF($L$26:$Z$26,"=kindred")*2)+(COUNTIF($L$30:$Z$30,"=kindred")*1)</f>
        <v>16</v>
      </c>
      <c r="AG2" s="2">
        <f>SUM(AD2:AF2)</f>
        <v>122</v>
      </c>
    </row>
    <row r="3" spans="1:33" ht="12.75">
      <c r="A3" s="2">
        <v>2</v>
      </c>
      <c r="B3" s="2" t="s">
        <v>149</v>
      </c>
      <c r="C3" s="1" t="s">
        <v>37</v>
      </c>
      <c r="D3" s="5" t="s">
        <v>150</v>
      </c>
      <c r="F3" s="2">
        <v>2</v>
      </c>
      <c r="G3" s="4" t="s">
        <v>445</v>
      </c>
      <c r="H3" s="1" t="s">
        <v>37</v>
      </c>
      <c r="I3" s="5" t="s">
        <v>446</v>
      </c>
      <c r="K3" s="1" t="s">
        <v>230</v>
      </c>
      <c r="L3" s="1"/>
      <c r="M3" s="6"/>
      <c r="P3" s="2" t="s">
        <v>230</v>
      </c>
      <c r="Q3" s="1"/>
      <c r="T3" s="1" t="s">
        <v>465</v>
      </c>
      <c r="U3" s="1"/>
      <c r="V3" s="6"/>
      <c r="Y3" s="2" t="s">
        <v>76</v>
      </c>
      <c r="Z3" s="1"/>
      <c r="AB3" s="4" t="s">
        <v>37</v>
      </c>
      <c r="AC3" s="1" t="s">
        <v>22</v>
      </c>
      <c r="AD3">
        <f>(COUNTIF($C$2:$Z$2,"=nc")+COUNTIF($C$13:$H$13,"=nc")+COUNTIF($C$25:$H$25,"=nc")+COUNTIF($C$37:$Z$37,"=nc")+COUNTIF($C$47:$Z$47,"=nc"))*10+(COUNTIF($C$3:$H$3,"=nc")+COUNTIF($C$14:$H$14,"=nc")+COUNTIF($C$26:$H$26,"=nc")+COUNTIF($C$38:$Z$38,"nc")+COUNTIF($C$48:$Z$48,"=nc"))*8+(COUNTIF($C$4:$H$4,"=nc")+COUNTIF($C$15:$H$15,"=nc")+COUNTIF($C$27:$H$27,"=nc")+COUNTIF($C$39:$Z$39,"nc")+COUNTIF($C$49:$Z$49,"=nc"))*6+(COUNTIF($C$5:$H$5,"=nc")+COUNTIF($C$16:$H$16,"=nc")+COUNTIF($C$28:$H$28,"=nc")+COUNTIF($C$40:$Z$40,"nc")+COUNTIF($C$50:$Z$50,"=nc"))*5</f>
        <v>84</v>
      </c>
      <c r="AE3">
        <f>((COUNTIF($C$6:$H$6,"=nc")+COUNTIF($C$17:$H$17,"=nc")+COUNTIF($C$29:$H$29,"=nc")+COUNTIF($C$41:$Z$41,"nc")+COUNTIF($C$51:$Z$51,"=nc"))*4)+((COUNTIF($C$7:$H$7,"=nc")+COUNTIF($C$18:$H$18,"=nc")+COUNTIF($C$30:$H$30,"=nc")+COUNTIF($C$42:$Z$42,"nc")+COUNTIF($C$52:$Z$52,"=nc"))*3)+((COUNTIF($C$8:$H$8,"=nc")+COUNTIF($C$19:$H$19,"=nc")+COUNTIF($C$31:$H$31,"=nc")+COUNTIF($C$43:$Z$43,"nc")+COUNTIF($C$53:$Z$53,"=nc"))*2)+((COUNTIF($C$9:$H$9,"=nc")+COUNTIF($C$20:$H$20,"=nc")+COUNTIF($C$32:$H$32,"=nc")+COUNTIF($C$44:$Z$44,"nc")+COUNTIF($C$54:$Z$54,"=nc"))*1)</f>
        <v>24</v>
      </c>
      <c r="AF3">
        <f>(COUNTIF($L$6:$Z$6,"=nc")*8)+(COUNTIF($L$10:$Z$10,"=nc")*6)+(COUNTIF($L$14:$Z$14,"=nc")*5)+(COUNTIF($L$18:$Z$18,"=nc")*4)+(COUNTIF($L$22:$Z$22,"=nc")*3)+(COUNTIF($L$26:$Z$26,"=nc")*2)+(COUNTIF($L$30:$Z$30,"=nc")*1)</f>
        <v>8</v>
      </c>
      <c r="AG3" s="2">
        <v>115.5</v>
      </c>
    </row>
    <row r="4" spans="1:33" ht="12.75">
      <c r="A4" s="2">
        <v>3</v>
      </c>
      <c r="B4" s="2" t="s">
        <v>151</v>
      </c>
      <c r="C4" s="1" t="s">
        <v>37</v>
      </c>
      <c r="D4" s="5" t="s">
        <v>152</v>
      </c>
      <c r="F4" s="2">
        <v>3</v>
      </c>
      <c r="G4" s="4" t="s">
        <v>149</v>
      </c>
      <c r="H4" s="1" t="s">
        <v>37</v>
      </c>
      <c r="I4" s="5" t="s">
        <v>447</v>
      </c>
      <c r="K4" s="1" t="s">
        <v>62</v>
      </c>
      <c r="L4" s="1"/>
      <c r="M4" s="6"/>
      <c r="P4" s="2" t="s">
        <v>231</v>
      </c>
      <c r="Q4" s="1"/>
      <c r="T4" s="1" t="s">
        <v>466</v>
      </c>
      <c r="U4" s="1"/>
      <c r="V4" s="6"/>
      <c r="Y4" s="2" t="s">
        <v>61</v>
      </c>
      <c r="Z4" s="1"/>
      <c r="AB4" s="2" t="s">
        <v>33</v>
      </c>
      <c r="AC4" s="1" t="s">
        <v>25</v>
      </c>
      <c r="AD4">
        <f>(COUNTIF($C$2:$Z$2,"=cc")+COUNTIF($C$13:$H$13,"=cc")+COUNTIF($C$25:$H$25,"=cc")+COUNTIF($C$37:$Z$37,"=cc")+COUNTIF($C$47:$Z$47,"=cc"))*10+(COUNTIF($C$3:$H$3,"=cc")+COUNTIF($C$14:$H$14,"=cc")+COUNTIF($C$26:$H$26,"=cc")+COUNTIF($C$38:$Z$38,"cc")+COUNTIF($C$48:$Z$48,"=cc"))*8+(COUNTIF($C$4:$H$4,"=cc")+COUNTIF($C$15:$H$15,"=cc")+COUNTIF($C$27:$H$27,"=cc")+COUNTIF($C$39:$Z$39,"cc")+COUNTIF($C$49:$Z$49,"=cc"))*6+(COUNTIF($C$5:$H$5,"=cc")+COUNTIF($C$16:$H$16,"=cc")+COUNTIF($C$28:$H$28,"=cc")+COUNTIF($C$40:$Z$40,"cc")+COUNTIF($C$50:$Z$50,"=cc"))*5</f>
        <v>39</v>
      </c>
      <c r="AE4">
        <f>((COUNTIF($C$6:$H$6,"=cc")+COUNTIF($C$17:$H$17,"=cc")+COUNTIF($C$29:$H$29,"=cc")+COUNTIF($C$41:$Z$41,"cc")+COUNTIF($C$51:$Z$51,"=cc"))*4)+((COUNTIF($C$7:$H$7,"=cc")+COUNTIF($C$18:$H$18,"=cc")+COUNTIF($C$30:$H$30,"=cc")+COUNTIF($C$42:$Z$42,"cc")+COUNTIF($C$52:$Z$52,"=cc"))*3)+((COUNTIF($C$8:$H$8,"=cc")+COUNTIF($C$19:$H$19,"=cc")+COUNTIF($C$31:$H$31,"=cc")+COUNTIF($C$43:$Z$43,"cc")+COUNTIF($C$53:$Z$53,"=cc"))*2)+((COUNTIF($C$9:$H$9,"=cc")+COUNTIF($C$20:$H$20,"=cc")+COUNTIF($C$32:$H$32,"=cc")+COUNTIF($C$44:$Z$44,"cc")+COUNTIF($C$54:$Z$54,"=cc"))*1)</f>
        <v>23</v>
      </c>
      <c r="AF4">
        <f>(COUNTIF($L$6:$Z$6,"=cc")*8)+(COUNTIF($L$10:$Z$10,"=cc")*6)+(COUNTIF($L$14:$Z$14,"=cc")*5)+(COUNTIF($L$18:$Z$18,"=cc")*4)+(COUNTIF($L$22:$Z$22,"=cc")*3)+(COUNTIF($L$26:$Z$26,"=cc")*2)+(COUNTIF($L$30:$Z$30,"=cc")*1)</f>
        <v>14</v>
      </c>
      <c r="AG4" s="2">
        <f aca="true" t="shared" si="0" ref="AG4:AG10">SUM(AD4:AF4)</f>
        <v>76</v>
      </c>
    </row>
    <row r="5" spans="1:35" ht="12.75">
      <c r="A5" s="2">
        <v>4</v>
      </c>
      <c r="B5" s="2" t="s">
        <v>120</v>
      </c>
      <c r="C5" s="1" t="s">
        <v>17</v>
      </c>
      <c r="D5" s="5" t="s">
        <v>153</v>
      </c>
      <c r="F5" s="2">
        <v>4</v>
      </c>
      <c r="G5" s="4" t="s">
        <v>243</v>
      </c>
      <c r="H5" s="1" t="s">
        <v>36</v>
      </c>
      <c r="I5" s="5" t="s">
        <v>448</v>
      </c>
      <c r="K5" s="1" t="s">
        <v>232</v>
      </c>
      <c r="L5" s="1"/>
      <c r="M5" s="6"/>
      <c r="P5" s="4" t="s">
        <v>232</v>
      </c>
      <c r="Q5" s="1"/>
      <c r="T5" s="1" t="s">
        <v>467</v>
      </c>
      <c r="U5" s="1"/>
      <c r="V5" s="6"/>
      <c r="Y5" s="4" t="s">
        <v>76</v>
      </c>
      <c r="Z5" s="1"/>
      <c r="AB5" s="4" t="s">
        <v>28</v>
      </c>
      <c r="AC5" s="1" t="s">
        <v>28</v>
      </c>
      <c r="AD5">
        <f>(COUNTIF($C$2:$Z$2,"=thompson")+COUNTIF($C$13:$H$13,"=thompson")+COUNTIF($C$25:$H$25,"=thompson")+COUNTIF($C$37:$Z$37,"=thompson")+COUNTIF($C$47:$Z$47,"=thompson"))*10+(COUNTIF($C$3:$H$3,"=thompson")+COUNTIF($C$14:$H$14,"=thompson")+COUNTIF($C$26:$H$26,"=thompson")+COUNTIF($C$38:$Z$38,"thompson")+COUNTIF($C$48:$Z$48,"=thompson"))*8+(COUNTIF($C$4:$H$4,"=thompson")+COUNTIF($C$15:$H$15,"=thompson")+COUNTIF($C$27:$H$27,"=thompson")+COUNTIF($C$39:$Z$39,"thompson")+COUNTIF($C$49:$Z$49,"=thompson"))*6+(COUNTIF($C$5:$H$5,"=thompson")+COUNTIF($C$16:$H$16,"=thompson")+COUNTIF($C$28:$H$28,"=thompson")+COUNTIF($C$40:$Z$40,"thompson")+COUNTIF($C$50:$Z$50,"=thompson"))*5</f>
        <v>37</v>
      </c>
      <c r="AE5">
        <f>((COUNTIF($C$6:$H$6,"=thompson")+COUNTIF($C$17:$H$17,"=thompson")+COUNTIF($C$29:$H$29,"=thompson")+COUNTIF($C$41:$Z$41,"thompson")+COUNTIF($C$51:$Z$51,"=thompson"))*4)+((COUNTIF($C$7:$H$7,"=thompson")+COUNTIF($C$18:$H$18,"=thompson")+COUNTIF($C$30:$H$30,"=thompson")+COUNTIF($C$42:$Z$42,"thompson")+COUNTIF($C$52:$Z$52,"=thompson"))*3)+((COUNTIF($C$8:$H$8,"=thompson")+COUNTIF($C$19:$H$19,"=thompson")+COUNTIF($C$31:$H$31,"=thompson")+COUNTIF($C$43:$Z$43,"thompson")+COUNTIF($C$53:$Z$53,"=thompson"))*2)+((COUNTIF($C$9:$H$9,"=thompson")+COUNTIF($C$20:$H$20,"=thompson")+COUNTIF($C$32:$H$32,"=thompson")+COUNTIF($C$44:$Z$44,"thompson")+COUNTIF($C$54:$Z$54,"=thompson"))*1)</f>
        <v>22</v>
      </c>
      <c r="AF5">
        <f>(COUNTIF($L$6:$Z$6,"=thompson")*8)+(COUNTIF($L$10:$Z$10,"=thompson")*6)+(COUNTIF($L$14:$Z$14,"=thompson")*5)+(COUNTIF($L$18:$Z$18,"=thompson")*4)+(COUNTIF($L$22:$Z$22,"=thompson")*3)+(COUNTIF($L$26:$Z$26,"=thompson")*2)+(COUNTIF($L$30:$Z$30,"=thompson")*1)</f>
        <v>0</v>
      </c>
      <c r="AG5" s="2">
        <f t="shared" si="0"/>
        <v>59</v>
      </c>
      <c r="AI5" s="4"/>
    </row>
    <row r="6" spans="1:35" ht="12.75">
      <c r="A6" s="2">
        <v>5</v>
      </c>
      <c r="B6" s="4" t="s">
        <v>122</v>
      </c>
      <c r="C6" s="1" t="s">
        <v>33</v>
      </c>
      <c r="D6" s="5" t="s">
        <v>154</v>
      </c>
      <c r="F6" s="2">
        <v>5</v>
      </c>
      <c r="G6" s="4" t="s">
        <v>155</v>
      </c>
      <c r="H6" s="1" t="s">
        <v>28</v>
      </c>
      <c r="I6" s="5" t="s">
        <v>449</v>
      </c>
      <c r="J6" s="2">
        <v>2</v>
      </c>
      <c r="K6" s="1" t="s">
        <v>314</v>
      </c>
      <c r="L6" s="1" t="s">
        <v>17</v>
      </c>
      <c r="M6" s="6" t="s">
        <v>315</v>
      </c>
      <c r="O6" s="2">
        <v>2</v>
      </c>
      <c r="P6" s="4" t="s">
        <v>233</v>
      </c>
      <c r="Q6" s="1" t="s">
        <v>33</v>
      </c>
      <c r="R6" s="5" t="s">
        <v>234</v>
      </c>
      <c r="S6" s="2">
        <v>2</v>
      </c>
      <c r="T6" s="1" t="s">
        <v>468</v>
      </c>
      <c r="U6" s="1" t="s">
        <v>37</v>
      </c>
      <c r="V6" s="6" t="s">
        <v>469</v>
      </c>
      <c r="X6" s="2">
        <v>2</v>
      </c>
      <c r="Y6" s="4" t="s">
        <v>77</v>
      </c>
      <c r="Z6" s="1" t="s">
        <v>17</v>
      </c>
      <c r="AA6" s="5" t="s">
        <v>78</v>
      </c>
      <c r="AB6" s="4" t="s">
        <v>51</v>
      </c>
      <c r="AC6" s="1" t="s">
        <v>51</v>
      </c>
      <c r="AD6">
        <f>(COUNTIF($C$2:$Z$2,"=Hillsboro")+COUNTIF($C$13:$H$13,"=Hillsboro")+COUNTIF($C$25:$H$25,"=Hillsboro")+COUNTIF($C$37:$Z$37,"=Hillsboro")+COUNTIF($C$47:$Z$47,"=Hillsboro"))*10+(COUNTIF($C$3:$H$3,"=Hillsboro")+COUNTIF($C$14:$H$14,"=Hillsboro")+COUNTIF($C$26:$H$26,"=Hillsboro")+COUNTIF($C$38:$Z$38,"Hillsboro")+COUNTIF($C$48:$Z$48,"=Hillsboro"))*8+(COUNTIF($C$4:$H$4,"=Hillsboro")+COUNTIF($C$15:$H$15,"=Hillsboro")+COUNTIF($C$27:$H$27,"=Hillsboro")+COUNTIF($C$39:$Z$39,"Hillsboro")+COUNTIF($C$49:$Z$49,"=Hillsboro"))*6+(COUNTIF($C$5:$H$5,"=Hillsboro")+COUNTIF($C$16:$H$16,"=Hillsboro")+COUNTIF($C$28:$H$28,"=Hillsboro")+COUNTIF($C$40:$Z$40,"Hillsboro")+COUNTIF($C$50:$Z$50,"=Hillsboro"))*5</f>
        <v>40</v>
      </c>
      <c r="AE6">
        <f>((COUNTIF($C$6:$H$6,"=Hillsboro")+COUNTIF($C$17:$H$17,"=Hillsboro")+COUNTIF($C$29:$H$29,"=Hillsboro")+COUNTIF($C$41:$Z$41,"Hillsboro")+COUNTIF($C$51:$Z$51,"=Hillsboro"))*4)+((COUNTIF($C$7:$H$7,"=Hillsboro")+COUNTIF($C$18:$H$18,"=Hillsboro")+COUNTIF($C$30:$H$30,"=Hillsboro")+COUNTIF($C$42:$Z$42,"Hillsboro")+COUNTIF($C$52:$Z$52,"=Hillsboro"))*3)+((COUNTIF($C$8:$H$8,"=Hillsboro")+COUNTIF($C$19:$H$19,"=Hillsboro")+COUNTIF($C$31:$H$31,"=Hillsboro")+COUNTIF($C$43:$Z$43,"Hillsboro")+COUNTIF($C$53:$Z$53,"=Hillsboro"))*2)+((COUNTIF($C$9:$H$9,"=Hillsboro")+COUNTIF($C$20:$H$20,"=Hillsboro")+COUNTIF($C$32:$H$32,"=Hillsboro")+COUNTIF($C$44:$Z$44,"Hillsboro")+COUNTIF($C$54:$Z$54,"=Hillsboro"))*1)</f>
        <v>7</v>
      </c>
      <c r="AF6">
        <f>(COUNTIF($L$6:$Z$6,"=Hillsboro")*8)+(COUNTIF($L$10:$Z$10,"=Hillsboro")*6)+(COUNTIF($L$14:$Z$14,"=Hillsboro")*5)+(COUNTIF($L$18:$Z$18,"=Hillsboro")*4)+(COUNTIF($L$22:$Z$22,"=Hillsboro")*3)+(COUNTIF($L$26:$Z$26,"=Hillsboro")*2)+(COUNTIF($L$30:$Z$30,"=Hillsboro")*1)</f>
        <v>6</v>
      </c>
      <c r="AG6" s="2">
        <f t="shared" si="0"/>
        <v>53</v>
      </c>
      <c r="AI6" s="4"/>
    </row>
    <row r="7" spans="1:35" ht="12.75">
      <c r="A7" s="2">
        <v>6</v>
      </c>
      <c r="B7" s="4" t="s">
        <v>155</v>
      </c>
      <c r="C7" s="1" t="s">
        <v>28</v>
      </c>
      <c r="D7" s="5" t="s">
        <v>156</v>
      </c>
      <c r="F7" s="2">
        <v>6</v>
      </c>
      <c r="G7" s="4" t="s">
        <v>128</v>
      </c>
      <c r="H7" s="1" t="s">
        <v>37</v>
      </c>
      <c r="I7" s="5" t="s">
        <v>450</v>
      </c>
      <c r="K7" s="1" t="s">
        <v>81</v>
      </c>
      <c r="L7" s="1"/>
      <c r="M7" s="6"/>
      <c r="P7" s="4" t="s">
        <v>235</v>
      </c>
      <c r="Q7" s="1"/>
      <c r="T7" s="1" t="s">
        <v>470</v>
      </c>
      <c r="U7" s="1"/>
      <c r="V7" s="6"/>
      <c r="Y7" s="4" t="s">
        <v>79</v>
      </c>
      <c r="Z7" s="1"/>
      <c r="AB7" s="4" t="s">
        <v>36</v>
      </c>
      <c r="AC7" s="1" t="s">
        <v>26</v>
      </c>
      <c r="AD7" s="2">
        <f>(COUNTIF($C$2:$Z$2,"=mpcg")+COUNTIF($C$13:$H$13,"=mpcg")+COUNTIF($C$25:$H$25,"=mpcg")+COUNTIF($C$37:$Z$37,"=mpcg")+COUNTIF($C$47:$Z$47,"=mpcg"))*10+(COUNTIF($C$3:$H$3,"=mpcg")+COUNTIF($C$14:$H$14,"=mpcg")+COUNTIF($C$26:$H$26,"=mpcg")+COUNTIF($C$38:$Z$38,"mpcg")+COUNTIF($C$48:$Z$48,"=mpcg"))*8+(COUNTIF($C$4:$H$4,"=mpcg")+COUNTIF($C$15:$H$15,"=mpcg")+COUNTIF($C$27:$H$27,"=mpcg")+COUNTIF($C$39:$Z$39,"mpcg")+COUNTIF($C$49:$Z$49,"=mpcg"))*6+(COUNTIF($C$5:$H$5,"=mpcg")+COUNTIF($C$16:$H$16,"=mpcg")+COUNTIF($C$28:$H$28,"=mpcg")+COUNTIF($C$40:$Z$40,"mpcg")+COUNTIF($C$50:$Z$50,"=mpcg"))*5</f>
        <v>34</v>
      </c>
      <c r="AE7" s="2">
        <f>((COUNTIF($C$6:$H$6,"=mpcg")+COUNTIF($C$17:$H$17,"=mpcg")+COUNTIF($C$29:$H$29,"=mpcg")+COUNTIF($C$41:$Z$41,"mpcg")+COUNTIF($C$51:$Z$51,"=mpcg"))*4)+((COUNTIF($C$7:$H$7,"=mpcg")+COUNTIF($C$18:$H$18,"=mpcg")+COUNTIF($C$30:$H$30,"=mpcg")+COUNTIF($C$42:$Z$42,"mpcg")+COUNTIF($C$52:$Z$52,"=mpcg"))*3)+((COUNTIF($C$8:$H$8,"=mpcg")+COUNTIF($C$19:$H$19,"=mpcg")+COUNTIF($C$31:$H$31,"=mpcg")+COUNTIF($C$43:$Z$43,"mpcg")+COUNTIF($C$53:$Z$53,"=mpcg"))*2)+((COUNTIF($C$9:$H$9,"=mpcg")+COUNTIF($C$20:$H$20,"=mpcg")+COUNTIF($C$32:$H$32,"=mpcg")+COUNTIF($C$44:$Z$44,"mpcg")+COUNTIF($C$54:$Z$54,"=mpcg"))*1)</f>
        <v>10</v>
      </c>
      <c r="AF7" s="2">
        <f>(COUNTIF($L$6:$Z$6,"=mpcg")*8)+(COUNTIF($L$10:$Z$10,"=mpcg")*6)+(COUNTIF($L$14:$Z$14,"=mpcg")*5)+(COUNTIF($L$18:$Z$18,"=mpcg")*4)+(COUNTIF($L$22:$Z$22,"=mpcg")*3)+(COUNTIF($L$26:$Z$26,"=mpcg")*2)+(COUNTIF($L$30:$Z$30,"=mpcg")*1)</f>
        <v>0</v>
      </c>
      <c r="AG7" s="2">
        <f t="shared" si="0"/>
        <v>44</v>
      </c>
      <c r="AI7" s="4"/>
    </row>
    <row r="8" spans="1:35" ht="12.75" customHeight="1">
      <c r="A8" s="2">
        <v>7</v>
      </c>
      <c r="B8" s="4" t="s">
        <v>128</v>
      </c>
      <c r="C8" s="1" t="s">
        <v>37</v>
      </c>
      <c r="D8" s="5" t="s">
        <v>157</v>
      </c>
      <c r="F8" s="2">
        <v>7</v>
      </c>
      <c r="G8" s="4" t="s">
        <v>140</v>
      </c>
      <c r="H8" s="1" t="s">
        <v>17</v>
      </c>
      <c r="I8" s="5" t="s">
        <v>451</v>
      </c>
      <c r="K8" s="1" t="s">
        <v>316</v>
      </c>
      <c r="L8" s="1"/>
      <c r="M8" s="6"/>
      <c r="P8" s="4" t="s">
        <v>236</v>
      </c>
      <c r="Q8" s="1"/>
      <c r="T8" s="1" t="s">
        <v>471</v>
      </c>
      <c r="U8" s="1"/>
      <c r="V8" s="6"/>
      <c r="Y8" s="4" t="s">
        <v>80</v>
      </c>
      <c r="Z8" s="1"/>
      <c r="AB8" s="4" t="s">
        <v>54</v>
      </c>
      <c r="AC8" s="1" t="s">
        <v>54</v>
      </c>
      <c r="AD8">
        <f>(COUNTIF($C$2:$Z$2,"=Lisbon")+COUNTIF($C$13:$H$13,"=Lisbon")+COUNTIF($C$25:$H$25,"=Lisbon")+COUNTIF($C$37:$Z$37,"=Lisbon")+COUNTIF($C$47:$Z$47,"=Lisbon"))*10+(COUNTIF($C$3:$H$3,"=Lisbon")+COUNTIF($C$14:$H$14,"=Lisbon")+COUNTIF($C$26:$H$26,"=Lisbon")+COUNTIF($C$38:$Z$38,"Lisbon")+COUNTIF($C$48:$Z$48,"=Lisbon"))*8+(COUNTIF($C$4:$H$4,"=Lisbon")+COUNTIF($C$15:$H$15,"=Lisbon")+COUNTIF($C$27:$H$27,"=Lisbon")+COUNTIF($C$39:$Z$39,"Lisbon")+COUNTIF($C$49:$Z$49,"=Lisbon"))*6+(COUNTIF($C$5:$H$5,"=Lisbon")+COUNTIF($C$16:$H$16,"=Lisbon")+COUNTIF($C$28:$H$28,"=Lisbon")+COUNTIF($C$40:$Z$40,"Lisbon")+COUNTIF($C$50:$Z$50,"=Lisbon"))*5</f>
        <v>40</v>
      </c>
      <c r="AE8">
        <f>((COUNTIF($C$6:$H$6,"=Lisbon")+COUNTIF($C$17:$H$17,"=Lisbon")+COUNTIF($C$29:$H$29,"=Lisbon")+COUNTIF($C$41:$Z$41,"Lisbon")+COUNTIF($C$51:$Z$51,"=Lisbon"))*4)+((COUNTIF($C$7:$H$7,"=Lisbon")+COUNTIF($C$18:$H$18,"=Lisbon")+COUNTIF($C$30:$H$30,"=Lisbon")+COUNTIF($C$42:$Z$42,"Lisbon")+COUNTIF($C$52:$Z$52,"=Lisbon"))*3)+((COUNTIF($C$8:$H$8,"=Lisbon")+COUNTIF($C$19:$H$19,"=Lisbon")+COUNTIF($C$31:$H$31,"=Lisbon")+COUNTIF($C$43:$Z$43,"Lisbon")+COUNTIF($C$53:$Z$53,"=Lisbon"))*2)+((COUNTIF($C$9:$H$9,"=Lisbon")+COUNTIF($C$20:$H$20,"=Lisbon")+COUNTIF($C$32:$H$32,"=Lisbon")+COUNTIF($C$44:$Z$44,"Lisbon")+COUNTIF($C$54:$Z$54,"=Lisbon"))*1)</f>
        <v>0</v>
      </c>
      <c r="AF8">
        <f>(COUNTIF($L$6:$Z$6,"=Lisbon")*8)+(COUNTIF($L$10:$Z$10,"=Lisbon")*6)+(COUNTIF($L$14:$Z$14,"=Lisbon")*5)+(COUNTIF($L$18:$Z$18,"=Lisbon")*4)+(COUNTIF($L$22:$Z$22,"=Lisbon")*3)+(COUNTIF($L$26:$Z$26,"=Lisbon")*2)+(COUNTIF($L$30:$Z$30,"=Lisbon")*1)</f>
        <v>0</v>
      </c>
      <c r="AG8" s="2">
        <f t="shared" si="0"/>
        <v>40</v>
      </c>
      <c r="AI8" s="4"/>
    </row>
    <row r="9" spans="1:35" ht="12.75">
      <c r="A9" s="2">
        <v>8</v>
      </c>
      <c r="B9" s="4" t="s">
        <v>158</v>
      </c>
      <c r="C9" s="1" t="s">
        <v>28</v>
      </c>
      <c r="D9" s="5" t="s">
        <v>159</v>
      </c>
      <c r="F9" s="2">
        <v>8</v>
      </c>
      <c r="G9" s="4" t="s">
        <v>452</v>
      </c>
      <c r="H9" s="1" t="s">
        <v>35</v>
      </c>
      <c r="I9" s="5" t="s">
        <v>453</v>
      </c>
      <c r="K9" s="1" t="s">
        <v>317</v>
      </c>
      <c r="L9" s="1"/>
      <c r="M9" s="6"/>
      <c r="P9" s="4" t="s">
        <v>237</v>
      </c>
      <c r="Q9" s="1"/>
      <c r="T9" s="1" t="s">
        <v>232</v>
      </c>
      <c r="U9" s="1"/>
      <c r="V9" s="6"/>
      <c r="Y9" s="4" t="s">
        <v>81</v>
      </c>
      <c r="Z9" s="1"/>
      <c r="AB9" s="4" t="s">
        <v>34</v>
      </c>
      <c r="AC9" s="1" t="s">
        <v>31</v>
      </c>
      <c r="AD9">
        <f>(COUNTIF($C$2:$Z$2,"=hnw")+COUNTIF($C$13:$H$13,"=hnw")+COUNTIF($C$25:$H$25,"=hnw")+COUNTIF($C$37:$Z$37,"=hnw")+COUNTIF($C$47:$Z$47,"=hnw"))*10+(COUNTIF($C$3:$H$3,"=hnw")+COUNTIF($C$14:$H$14,"=hnw")+COUNTIF($C$26:$H$26,"=hnw")+COUNTIF($C$38:$Z$38,"hnw")+COUNTIF($C$48:$Z$48,"=hnw"))*8+(COUNTIF($C$4:$H$4,"=hnw")+COUNTIF($C$15:$H$15,"=hnw")+COUNTIF($C$27:$H$27,"=hnw")+COUNTIF($C$39:$Z$39,"hnw")+COUNTIF($C$49:$Z$49,"=hnw"))*6+(COUNTIF($C$5:$H$5,"=hnw")+COUNTIF($C$16:$H$16,"=hnw")+COUNTIF($C$28:$H$28,"=hnw")+COUNTIF($C$40:$Z$40,"hnw")+COUNTIF($C$50:$Z$50,"=hnw"))*5</f>
        <v>30</v>
      </c>
      <c r="AE9">
        <f>((COUNTIF($C$6:$H$6,"=hnw")+COUNTIF($C$17:$H$17,"=hnw")+COUNTIF($C$29:$H$29,"=hnw")+COUNTIF($C$41:$Z$41,"hnw")+COUNTIF($C$51:$Z$51,"=hnw"))*4)+((COUNTIF($C$7:$H$7,"=hnw")+COUNTIF($C$18:$H$18,"=hnw")+COUNTIF($C$30:$H$30,"=hnw")+COUNTIF($C$42:$Z$42,"hnw")+COUNTIF($C$52:$Z$52,"=hnw"))*3)+((COUNTIF($C$8:$H$8,"=hnw")+COUNTIF($C$19:$H$19,"=hnw")+COUNTIF($C$31:$H$31,"=hnw")+COUNTIF($C$43:$Z$43,"hnw")+COUNTIF($C$53:$Z$53,"=hnw"))*2)+((COUNTIF($C$9:$H$9,"=hnw")+COUNTIF($C$20:$H$20,"=hnw")+COUNTIF($C$32:$H$32,"=hnw")+COUNTIF($C$44:$Z$44,"hnw")+COUNTIF($C$54:$Z$54,"=hnw"))*1)</f>
        <v>5</v>
      </c>
      <c r="AF9">
        <f>(COUNTIF($L$6:$Z$6,"=hnw")*8)+(COUNTIF($L$10:$Z$10,"=hnw")*6)+(COUNTIF($L$14:$Z$14,"=hnw")*5)+(COUNTIF($L$18:$Z$18,"=hnw")*4)+(COUNTIF($L$22:$Z$22,"=hnw")*3)+(COUNTIF($L$26:$Z$26,"=hnw")*2)+(COUNTIF($L$30:$Z$30,"=hnw")*1)</f>
        <v>0</v>
      </c>
      <c r="AG9" s="2">
        <f t="shared" si="0"/>
        <v>35</v>
      </c>
      <c r="AI9" s="4"/>
    </row>
    <row r="10" spans="10:35" ht="12.75" customHeight="1">
      <c r="J10" s="2">
        <v>3</v>
      </c>
      <c r="K10" s="1" t="s">
        <v>233</v>
      </c>
      <c r="L10" s="1" t="s">
        <v>33</v>
      </c>
      <c r="M10" s="5" t="s">
        <v>320</v>
      </c>
      <c r="O10" s="2">
        <v>3</v>
      </c>
      <c r="P10" s="4"/>
      <c r="Q10" s="1"/>
      <c r="S10" s="2">
        <v>3</v>
      </c>
      <c r="T10" s="1" t="s">
        <v>74</v>
      </c>
      <c r="U10" s="1" t="s">
        <v>51</v>
      </c>
      <c r="V10" s="5" t="s">
        <v>472</v>
      </c>
      <c r="X10" s="2">
        <v>3</v>
      </c>
      <c r="Y10" s="4"/>
      <c r="Z10" s="1"/>
      <c r="AB10" s="4" t="s">
        <v>35</v>
      </c>
      <c r="AC10" s="1" t="s">
        <v>29</v>
      </c>
      <c r="AD10">
        <f>(COUNTIF($C$2:$Z$2,"=mve")+COUNTIF($C$13:$H$13,"=mve")+COUNTIF($C$25:$H$25,"=mve")+COUNTIF($C$37:$Z$37,"=mve")+COUNTIF($C$47:$Z$47,"=mve"))*10+(COUNTIF($C$3:$H$3,"=mve")+COUNTIF($C$14:$H$14,"=mve")+COUNTIF($C$26:$H$26,"=mve")+COUNTIF($C$38:$Z$38,"mve")+COUNTIF($C$48:$Z$48,"=mve"))*8+(COUNTIF($C$4:$H$4,"=mve")+COUNTIF($C$15:$H$15,"=mve")+COUNTIF($C$27:$H$27,"=mve")+COUNTIF($C$39:$Z$39,"mve")+COUNTIF($C$49:$Z$49,"=mve"))*6+(COUNTIF($C$5:$H$5,"=mve")+COUNTIF($C$16:$H$16,"=mve")+COUNTIF($C$28:$H$28,"=mve")+COUNTIF($C$40:$Z$40,"mve")+COUNTIF($C$50:$Z$50,"=mve"))*5</f>
        <v>20</v>
      </c>
      <c r="AE10">
        <f>((COUNTIF($C$6:$H$6,"=mve")+COUNTIF($C$17:$H$17,"=mve")+COUNTIF($C$29:$H$29,"=mve")+COUNTIF($C$41:$Z$41,"mve")+COUNTIF($C$51:$Z$51,"=mve"))*4)+((COUNTIF($C$7:$H$7,"=mve")+COUNTIF($C$18:$H$18,"=mve")+COUNTIF($C$30:$H$30,"=mve")+COUNTIF($C$42:$Z$42,"mve")+COUNTIF($C$52:$Z$52,"=mve"))*3)+((COUNTIF($C$8:$H$8,"=mve")+COUNTIF($C$19:$H$19,"=mve")+COUNTIF($C$31:$H$31,"=mve")+COUNTIF($C$43:$Z$43,"mve")+COUNTIF($C$53:$Z$53,"=mve"))*2)+((COUNTIF($C$9:$H$9,"=mve")+COUNTIF($C$20:$H$20,"=mve")+COUNTIF($C$32:$H$32,"=mve")+COUNTIF($C$44:$Z$44,"mve")+COUNTIF($C$54:$Z$54,"=mve"))*1)</f>
        <v>8</v>
      </c>
      <c r="AF10">
        <f>(COUNTIF($L$6:$Z$6,"=mve")*8)+(COUNTIF($L$10:$Z$10,"=mve")*6)+(COUNTIF($L$14:$Z$14,"=mve")*5)+(COUNTIF($L$18:$Z$18,"=mve")*4)+(COUNTIF($L$22:$Z$22,"=mve")*3)+(COUNTIF($L$26:$Z$26,"=mve")*2)+(COUNTIF($L$30:$Z$30,"=mve")*1)</f>
        <v>0</v>
      </c>
      <c r="AG10" s="2">
        <f t="shared" si="0"/>
        <v>28</v>
      </c>
      <c r="AI10" s="4"/>
    </row>
    <row r="11" spans="11:35" ht="12.75">
      <c r="K11" s="1" t="s">
        <v>318</v>
      </c>
      <c r="L11" s="1"/>
      <c r="P11" s="4"/>
      <c r="Q11" s="1"/>
      <c r="T11" s="1" t="s">
        <v>473</v>
      </c>
      <c r="U11" s="1"/>
      <c r="Y11" s="4"/>
      <c r="Z11" s="1"/>
      <c r="AB11" s="2" t="s">
        <v>40</v>
      </c>
      <c r="AC11" s="1" t="s">
        <v>39</v>
      </c>
      <c r="AD11">
        <f>(COUNTIF($C$2:$Z$2,"=fshp")+COUNTIF($C$13:$H$13,"=fshp")+COUNTIF($C$25:$H$25,"=fshp")+COUNTIF($C$37:$Z$37,"=fshp")+COUNTIF($C$47:$Z$47,"=fshp"))*10+(COUNTIF($C$3:$H$3,"=fshp")+COUNTIF($C$14:$H$14,"=fshp")+COUNTIF($C$26:$H$26,"=fshp")+COUNTIF($C$38:$Z$38,"fshp")+COUNTIF($C$48:$Z$48,"=fshp"))*8+(COUNTIF($C$4:$H$4,"=fshp")+COUNTIF($C$15:$H$15,"=fshp")+COUNTIF($C$27:$H$27,"=fshp")+COUNTIF($C$39:$Z$39,"fshp")+COUNTIF($C$49:$Z$49,"=fshp"))*6+(COUNTIF($C$5:$H$5,"=fshp")+COUNTIF($C$16:$H$16,"=fshp")+COUNTIF($C$28:$H$28,"=fshp")+COUNTIF($C$40:$Z$40,"fshp")+COUNTIF($C$50:$Z$50,"=fshp"))*5</f>
        <v>18</v>
      </c>
      <c r="AE11">
        <f>((COUNTIF($C$6:$H$6,"=fshp")+COUNTIF($C$17:$H$17,"=fshp")+COUNTIF($C$29:$H$29,"=fshp")+COUNTIF($C$41:$Z$41,"fshp")+COUNTIF($C$51:$Z$51,"=fshp"))*4)+((COUNTIF($C$7:$H$7,"=fshp")+COUNTIF($C$18:$H$18,"=fshp")+COUNTIF($C$30:$H$30,"=fshp")+COUNTIF($C$42:$Z$42,"fshp")+COUNTIF($C$52:$Z$52,"=fshp"))*3)+((COUNTIF($C$8:$H$8,"=fshp")+COUNTIF($C$19:$H$19,"=fshp")+COUNTIF($C$31:$H$31,"=fshp")+COUNTIF($C$43:$Z$43,"fshp")+COUNTIF($C$53:$Z$53,"=fshp"))*2)+((COUNTIF($C$9:$H$9,"=fshp")+COUNTIF($C$20:$H$20,"=fshp")+COUNTIF($C$32:$H$32,"=fshp")+COUNTIF($C$44:$Z$44,"fshp")+COUNTIF($C$54:$Z$54,"=fshp"))*1)</f>
        <v>4</v>
      </c>
      <c r="AF11">
        <f>(COUNTIF($L$6:$Z$6,"=fshp")*8)+(COUNTIF($L$10:$Z$10,"=fshp")*6)+(COUNTIF($L$14:$Z$14,"=fshp")*5)+(COUNTIF($L$18:$Z$18,"=fshp")*4)+(COUNTIF($L$22:$Z$22,"=fshp")*3)+(COUNTIF($L$26:$Z$26,"=fshp")*2)+(COUNTIF($L$30:$Z$30,"=fshp")*1)</f>
        <v>0</v>
      </c>
      <c r="AG11" s="2">
        <v>22.5</v>
      </c>
      <c r="AI11" s="4"/>
    </row>
    <row r="12" spans="2:35" ht="12.75">
      <c r="B12" s="11" t="s">
        <v>2</v>
      </c>
      <c r="C12" s="12"/>
      <c r="D12" s="13"/>
      <c r="G12" s="11" t="s">
        <v>4</v>
      </c>
      <c r="H12" s="12"/>
      <c r="I12" s="13"/>
      <c r="K12" s="1" t="s">
        <v>319</v>
      </c>
      <c r="L12" s="1"/>
      <c r="P12" s="4"/>
      <c r="Q12" s="1"/>
      <c r="T12" s="1" t="s">
        <v>76</v>
      </c>
      <c r="U12" s="1"/>
      <c r="Z12" s="1"/>
      <c r="AB12" s="2" t="s">
        <v>32</v>
      </c>
      <c r="AC12" s="1" t="s">
        <v>30</v>
      </c>
      <c r="AD12">
        <f>(COUNTIF($C$2:$Z$2,"=bcn")+COUNTIF($C$13:$H$13,"=bcn")+COUNTIF($C$25:$H$25,"=bcn")+COUNTIF($C$37:$Z$37,"=bcn")+COUNTIF($C$47:$Z$47,"=bcn"))*10+(COUNTIF($C$3:$H$3,"=bcn")+COUNTIF($C$14:$H$14,"=bcn")+COUNTIF($C$26:$H$26,"=bcn")+COUNTIF($C$38:$Z$38,"bcn")+COUNTIF($C$48:$Z$48,"=bcn"))*8+(COUNTIF($C$4:$H$4,"=bcn")+COUNTIF($C$15:$H$15,"=bcn")+COUNTIF($C$27:$H$27,"=bcn")+COUNTIF($C$39:$Z$39,"bcn")+COUNTIF($C$49:$Z$49,"=bcn"))*6+(COUNTIF($C$5:$H$5,"=bcn")+COUNTIF($C$16:$H$16,"=bcn")+COUNTIF($C$28:$H$28,"=bcn")+COUNTIF($C$40:$Z$40,"bcn")+COUNTIF($C$50:$Z$50,"=bcn"))*5</f>
        <v>18</v>
      </c>
      <c r="AE12">
        <f>((COUNTIF($C$6:$H$6,"=bcn")+COUNTIF($C$17:$H$17,"=bcn")+COUNTIF($C$29:$H$29,"=bcn")+COUNTIF($C$41:$Z$41,"bcn")+COUNTIF($C$51:$Z$51,"=bcn"))*4)+((COUNTIF($C$7:$H$7,"=bcn")+COUNTIF($C$18:$H$18,"=bcn")+COUNTIF($C$30:$H$30,"=bcn")+COUNTIF($C$42:$Z$42,"bcn")+COUNTIF($C$52:$Z$52,"=bcn"))*3)+((COUNTIF($C$8:$H$8,"=bcn")+COUNTIF($C$19:$H$19,"=bcn")+COUNTIF($C$31:$H$31,"=bcn")+COUNTIF($C$43:$Z$43,"bcn")+COUNTIF($C$53:$Z$53,"=bcn"))*2)+((COUNTIF($C$9:$H$9,"=bcn")+COUNTIF($C$20:$H$20,"=bcn")+COUNTIF($C$32:$H$32,"=bcn")+COUNTIF($C$44:$Z$44,"bcn")+COUNTIF($C$54:$Z$54,"=bcn"))*1)</f>
        <v>2</v>
      </c>
      <c r="AF12">
        <f>(COUNTIF($L$6:$Z$6,"=bcn")*8)+(COUNTIF($L$10:$Z$10,"=bcn")*6)+(COUNTIF($L$14:$Z$14,"=bcn")*5)+(COUNTIF($L$18:$Z$18,"=bcn")*4)+(COUNTIF($L$22:$Z$22,"=bcn")*3)+(COUNTIF($L$26:$Z$26,"=bcn")*2)+(COUNTIF($L$30:$Z$30,"=bcn")*1)</f>
        <v>0</v>
      </c>
      <c r="AG12" s="2">
        <f>SUM(AD12:AF12)</f>
        <v>20</v>
      </c>
      <c r="AI12" s="4"/>
    </row>
    <row r="13" spans="1:35" ht="12.75">
      <c r="A13" s="2">
        <v>1</v>
      </c>
      <c r="B13" s="4" t="s">
        <v>120</v>
      </c>
      <c r="C13" s="1" t="s">
        <v>17</v>
      </c>
      <c r="D13" s="5" t="s">
        <v>321</v>
      </c>
      <c r="F13" s="2">
        <v>1</v>
      </c>
      <c r="G13" s="4" t="s">
        <v>135</v>
      </c>
      <c r="H13" s="1" t="s">
        <v>17</v>
      </c>
      <c r="I13" s="5" t="s">
        <v>382</v>
      </c>
      <c r="K13" s="1" t="s">
        <v>236</v>
      </c>
      <c r="L13" s="1"/>
      <c r="P13" s="4"/>
      <c r="Q13" s="1"/>
      <c r="T13" s="1" t="s">
        <v>76</v>
      </c>
      <c r="U13" s="1"/>
      <c r="Y13" s="4"/>
      <c r="Z13" s="1"/>
      <c r="AB13" s="4" t="s">
        <v>24</v>
      </c>
      <c r="AC13" s="1" t="s">
        <v>24</v>
      </c>
      <c r="AD13">
        <f>(COUNTIF($C$2:$Z$2,"=richland")+COUNTIF($C$13:$H$13,"=richland")+COUNTIF($C$25:$H$25,"=richland")+COUNTIF($C$37:$Z$37,"=richland")+COUNTIF($C$47:$Z$47,"=richland"))*10+(COUNTIF($C$3:$H$3,"=richland")+COUNTIF($C$14:$H$14,"=richland")+COUNTIF($C$26:$H$26,"=richland")+COUNTIF($C$38:$Z$38,"richland")+COUNTIF($C$48:$Z$48,"=richland"))*8+(COUNTIF($C$4:$H$4,"=richland")+COUNTIF($C$15:$H$15,"=richland")+COUNTIF($C$27:$H$27,"=richland")+COUNTIF($C$39:$Z$39,"richland")+COUNTIF($C$49:$Z$49,"=richland"))*6+(COUNTIF($C$5:$H$5,"=richland")+COUNTIF($C$16:$H$16,"=richland")+COUNTIF($C$28:$H$28,"=richland")+COUNTIF($C$40:$Z$40,"richland")+COUNTIF($C$50:$Z$50,"=richland"))*5</f>
        <v>0</v>
      </c>
      <c r="AE13">
        <f>((COUNTIF($C$6:$H$6,"=richland")+COUNTIF($C$17:$H$17,"=richland")+COUNTIF($C$29:$H$29,"=richland")+COUNTIF($C$41:$Z$41,"richland")+COUNTIF($C$51:$Z$51,"=richland"))*4)+((COUNTIF($C$7:$H$7,"=richland")+COUNTIF($C$18:$H$18,"=richland")+COUNTIF($C$30:$H$30,"=richland")+COUNTIF($C$42:$Z$42,"richland")+COUNTIF($C$52:$Z$52,"=richland"))*3)+((COUNTIF($C$8:$H$8,"=richland")+COUNTIF($C$19:$H$19,"=richland")+COUNTIF($C$31:$H$31,"=richland")+COUNTIF($C$43:$Z$43,"richland")+COUNTIF($C$53:$Z$53,"=richland"))*2)+((COUNTIF($C$9:$H$9,"=richland")+COUNTIF($C$20:$H$20,"=richland")+COUNTIF($C$32:$H$32,"=richland")+COUNTIF($C$44:$Z$44,"richland")+COUNTIF($C$54:$Z$54,"=richland"))*1)</f>
        <v>12</v>
      </c>
      <c r="AF13">
        <f>(COUNTIF($L$6:$Z$6,"=richland")*8)+(COUNTIF($L$10:$Z$10,"=richland")*6)+(COUNTIF($L$14:$Z$14,"=richland")*5)+(COUNTIF($L$18:$Z$18,"=richland")*4)+(COUNTIF($L$22:$Z$22,"=richland")*3)+(COUNTIF($L$26:$Z$26,"=richland")*2)+(COUNTIF($L$30:$Z$30,"=richland")*1)</f>
        <v>0</v>
      </c>
      <c r="AG13" s="2">
        <f>SUM(AD13:AF13)</f>
        <v>12</v>
      </c>
      <c r="AI13" s="4"/>
    </row>
    <row r="14" spans="1:35" ht="12.75">
      <c r="A14" s="2">
        <v>2</v>
      </c>
      <c r="B14" s="4" t="s">
        <v>322</v>
      </c>
      <c r="C14" s="1" t="s">
        <v>17</v>
      </c>
      <c r="D14" s="5" t="s">
        <v>323</v>
      </c>
      <c r="F14" s="2">
        <v>2</v>
      </c>
      <c r="G14" s="4" t="s">
        <v>248</v>
      </c>
      <c r="H14" s="1" t="s">
        <v>40</v>
      </c>
      <c r="I14" s="5" t="s">
        <v>383</v>
      </c>
      <c r="J14" s="2">
        <v>4</v>
      </c>
      <c r="K14" s="1"/>
      <c r="L14" s="1"/>
      <c r="O14" s="2">
        <v>4</v>
      </c>
      <c r="P14" s="4"/>
      <c r="Q14" s="1"/>
      <c r="S14" s="2">
        <v>4</v>
      </c>
      <c r="T14" s="1"/>
      <c r="U14" s="1"/>
      <c r="X14" s="2">
        <v>4</v>
      </c>
      <c r="Y14" s="4"/>
      <c r="Z14" s="1"/>
      <c r="AB14" s="4" t="s">
        <v>55</v>
      </c>
      <c r="AC14" s="1" t="s">
        <v>56</v>
      </c>
      <c r="AD14">
        <f>(COUNTIF($C$2:$Z$2,"=SC")+COUNTIF($C$13:$H$13,"=SC")+COUNTIF($C$25:$H$25,"=SC")+COUNTIF($C$37:$Z$37,"=SC")+COUNTIF($C$47:$Z$47,"=SC"))*10+(COUNTIF($C$3:$H$3,"=SC")+COUNTIF($C$14:$H$14,"=SC")+COUNTIF($C$26:$H$26,"=SC")+COUNTIF($C$38:$Z$38,"SC")+COUNTIF($C$48:$Z$48,"=SC"))*8+(COUNTIF($C$4:$H$4,"=SC")+COUNTIF($C$15:$H$15,"=SC")+COUNTIF($C$27:$H$27,"=SC")+COUNTIF($C$39:$Z$39,"SC")+COUNTIF($C$49:$Z$49,"=SC"))*6+(COUNTIF($C$5:$H$5,"=SC")+COUNTIF($C$16:$H$16,"=SC")+COUNTIF($C$28:$H$28,"=SC")+COUNTIF($C$40:$Z$40,"SC")+COUNTIF($C$50:$Z$50,"=SC"))*5</f>
        <v>5</v>
      </c>
      <c r="AE14">
        <f>((COUNTIF($C$6:$H$6,"=SC")+COUNTIF($C$17:$H$17,"=SC")+COUNTIF($C$29:$H$29,"=SC")+COUNTIF($C$41:$Z$41,"SC")+COUNTIF($C$51:$Z$51,"=SC"))*4)+((COUNTIF($C$7:$H$7,"=SC")+COUNTIF($C$18:$H$18,"=SC")+COUNTIF($C$30:$H$30,"=SC")+COUNTIF($C$42:$Z$42,"SC")+COUNTIF($C$52:$Z$52,"=SC"))*3)+((COUNTIF($C$8:$H$8,"=SC")+COUNTIF($C$19:$H$19,"=SC")+COUNTIF($C$31:$H$31,"=SC")+COUNTIF($C$43:$Z$43,"SC")+COUNTIF($C$53:$Z$53,"=SC"))*2)+((COUNTIF($C$9:$H$9,"=SC")+COUNTIF($C$20:$H$20,"=SC")+COUNTIF($C$32:$H$32,"=SC")+COUNTIF($C$44:$Z$44,"SC")+COUNTIF($C$54:$Z$54,"=SC"))*1)</f>
        <v>7</v>
      </c>
      <c r="AF14">
        <f>(COUNTIF($L$6:$Z$6,"=SC")*8)+(COUNTIF($L$10:$Z$10,"=SC")*6)+(COUNTIF($L$14:$Z$14,"=SC")*5)+(COUNTIF($L$18:$Z$18,"=SC")*4)+(COUNTIF($L$22:$Z$22,"=SC")*3)+(COUNTIF($L$26:$Z$26,"=SC")*2)+(COUNTIF($L$30:$Z$30,"=SC")*1)</f>
        <v>0</v>
      </c>
      <c r="AG14" s="2">
        <f>SUM(AD14:AF14)</f>
        <v>12</v>
      </c>
      <c r="AI14" s="4"/>
    </row>
    <row r="15" spans="1:35" ht="12.75">
      <c r="A15" s="2">
        <v>3</v>
      </c>
      <c r="B15" s="4" t="s">
        <v>324</v>
      </c>
      <c r="C15" s="1" t="s">
        <v>28</v>
      </c>
      <c r="D15" s="5" t="s">
        <v>325</v>
      </c>
      <c r="F15" s="2">
        <v>3</v>
      </c>
      <c r="G15" s="4" t="s">
        <v>146</v>
      </c>
      <c r="H15" s="1" t="s">
        <v>28</v>
      </c>
      <c r="I15" s="5" t="s">
        <v>384</v>
      </c>
      <c r="K15" s="1"/>
      <c r="L15" s="1"/>
      <c r="P15" s="4"/>
      <c r="Q15" s="1"/>
      <c r="T15" s="1"/>
      <c r="U15" s="1"/>
      <c r="Y15" s="4"/>
      <c r="Z15" s="1"/>
      <c r="AB15" s="4" t="s">
        <v>38</v>
      </c>
      <c r="AC15" s="1" t="s">
        <v>3</v>
      </c>
      <c r="AD15" s="2">
        <f>(COUNTIF($C$2:$Z$2,"=og")+COUNTIF($C$13:$H$13,"=og")+COUNTIF($C$25:$H$25,"=og")+COUNTIF($C$37:$Z$37,"=og")+COUNTIF($C$47:$Z$47,"=og"))*10+(COUNTIF($C$3:$H$3,"=og")+COUNTIF($C$14:$H$14,"=og")+COUNTIF($C$26:$H$26,"=og")+COUNTIF($C$38:$Z$38,"og")+COUNTIF($C$48:$Z$48,"=og"))*8+(COUNTIF($C$4:$H$4,"=og")+COUNTIF($C$15:$H$15,"=og")+COUNTIF($C$27:$H$27,"=og")+COUNTIF($C$39:$Z$39,"og")+COUNTIF($C$49:$Z$49,"=og"))*6+(COUNTIF($C$5:$H$5,"=og")+COUNTIF($C$16:$H$16,"=og")+COUNTIF($C$28:$H$28,"=og")+COUNTIF($C$40:$Z$40,"og")+COUNTIF($C$50:$Z$50,"=og"))*5</f>
        <v>5</v>
      </c>
      <c r="AE15" s="2">
        <f>((COUNTIF($C$6:$H$6,"=og")+COUNTIF($C$17:$H$17,"=og")+COUNTIF($C$29:$H$29,"=og")+COUNTIF($C$41:$Z$41,"og")+COUNTIF($C$51:$Z$51,"=og"))*4)+((COUNTIF($C$7:$H$7,"=og")+COUNTIF($C$18:$H$18,"=og")+COUNTIF($C$30:$H$30,"=og")+COUNTIF($C$42:$Z$42,"og")+COUNTIF($C$52:$Z$52,"=og"))*3)+((COUNTIF($C$8:$H$8,"=og")+COUNTIF($C$19:$H$19,"=og")+COUNTIF($C$31:$H$31,"=og")+COUNTIF($C$43:$Z$43,"og")+COUNTIF($C$53:$Z$53,"=og"))*2)+((COUNTIF($C$9:$H$9,"=og")+COUNTIF($C$20:$H$20,"=og")+COUNTIF($C$32:$H$32,"=og")+COUNTIF($C$44:$Z$44,"og")+COUNTIF($C$54:$Z$54,"=og"))*1)</f>
        <v>0</v>
      </c>
      <c r="AF15" s="2">
        <f>(COUNTIF($L$6:$Z$6,"=og")*8)+(COUNTIF($L$10:$Z$10,"=og")*6)+(COUNTIF($L$14:$Z$14,"=og")*5)+(COUNTIF($L$18:$Z$18,"=og")*4)+(COUNTIF($L$22:$Z$22,"=og")*3)+(COUNTIF($L$26:$Z$26,"=og")*2)+(COUNTIF($L$30:$Z$30,"=og")*1)</f>
        <v>0</v>
      </c>
      <c r="AG15" s="2">
        <f>SUM(AD15:AF15)</f>
        <v>5</v>
      </c>
      <c r="AI15" s="4"/>
    </row>
    <row r="16" spans="1:35" ht="12.75">
      <c r="A16" s="2">
        <v>4</v>
      </c>
      <c r="B16" s="4" t="s">
        <v>326</v>
      </c>
      <c r="C16" s="1" t="s">
        <v>51</v>
      </c>
      <c r="D16" s="5" t="s">
        <v>327</v>
      </c>
      <c r="F16" s="2">
        <v>4</v>
      </c>
      <c r="G16" s="4" t="s">
        <v>385</v>
      </c>
      <c r="H16" s="1" t="s">
        <v>51</v>
      </c>
      <c r="I16" s="5" t="s">
        <v>386</v>
      </c>
      <c r="K16" s="1"/>
      <c r="L16" s="1"/>
      <c r="P16" s="4"/>
      <c r="Q16" s="1"/>
      <c r="T16" s="1"/>
      <c r="U16" s="1"/>
      <c r="Y16" s="4"/>
      <c r="Z16" s="1"/>
      <c r="AB16" s="4"/>
      <c r="AC16" s="1"/>
      <c r="AD16"/>
      <c r="AE16"/>
      <c r="AF16"/>
      <c r="AI16" s="4"/>
    </row>
    <row r="17" spans="1:32" ht="12.75" customHeight="1">
      <c r="A17" s="2">
        <v>5</v>
      </c>
      <c r="B17" s="4" t="s">
        <v>243</v>
      </c>
      <c r="C17" s="1" t="s">
        <v>36</v>
      </c>
      <c r="D17" s="5" t="s">
        <v>328</v>
      </c>
      <c r="F17" s="2">
        <v>5</v>
      </c>
      <c r="G17" s="4" t="s">
        <v>387</v>
      </c>
      <c r="H17" s="1" t="s">
        <v>51</v>
      </c>
      <c r="I17" s="5" t="s">
        <v>388</v>
      </c>
      <c r="K17" s="1"/>
      <c r="L17" s="1"/>
      <c r="P17" s="4"/>
      <c r="Q17" s="1"/>
      <c r="T17" s="1"/>
      <c r="U17" s="1"/>
      <c r="Y17" s="4"/>
      <c r="Z17" s="1"/>
      <c r="AC17" s="1"/>
      <c r="AD17"/>
      <c r="AE17"/>
      <c r="AF17"/>
    </row>
    <row r="18" spans="1:32" ht="12.75">
      <c r="A18" s="2">
        <v>6</v>
      </c>
      <c r="B18" s="4" t="s">
        <v>329</v>
      </c>
      <c r="C18" s="1" t="s">
        <v>51</v>
      </c>
      <c r="D18" s="5" t="s">
        <v>330</v>
      </c>
      <c r="F18" s="2">
        <v>6</v>
      </c>
      <c r="G18" s="4" t="s">
        <v>389</v>
      </c>
      <c r="H18" s="1" t="s">
        <v>37</v>
      </c>
      <c r="I18" s="5" t="s">
        <v>390</v>
      </c>
      <c r="J18" s="2">
        <v>5</v>
      </c>
      <c r="K18" s="1"/>
      <c r="L18" s="1"/>
      <c r="O18" s="2">
        <v>5</v>
      </c>
      <c r="P18" s="4"/>
      <c r="Q18" s="1"/>
      <c r="S18" s="2">
        <v>5</v>
      </c>
      <c r="T18" s="1"/>
      <c r="U18" s="1"/>
      <c r="X18" s="2">
        <v>5</v>
      </c>
      <c r="Y18" s="4"/>
      <c r="Z18" s="1"/>
      <c r="AD18"/>
      <c r="AE18"/>
      <c r="AF18"/>
    </row>
    <row r="19" spans="1:36" ht="12.75">
      <c r="A19" s="2">
        <v>7</v>
      </c>
      <c r="B19" s="4" t="s">
        <v>331</v>
      </c>
      <c r="C19" s="1" t="s">
        <v>17</v>
      </c>
      <c r="D19" s="5" t="s">
        <v>332</v>
      </c>
      <c r="F19" s="2">
        <v>7</v>
      </c>
      <c r="G19" s="4" t="s">
        <v>256</v>
      </c>
      <c r="H19" s="1" t="s">
        <v>24</v>
      </c>
      <c r="I19" s="5" t="s">
        <v>391</v>
      </c>
      <c r="K19" s="1"/>
      <c r="L19" s="1"/>
      <c r="P19" s="4"/>
      <c r="Q19" s="1"/>
      <c r="T19" s="1"/>
      <c r="U19" s="1"/>
      <c r="Y19" s="4"/>
      <c r="Z19" s="1"/>
      <c r="AJ19" s="4"/>
    </row>
    <row r="20" spans="1:36" ht="12.75">
      <c r="A20" s="2">
        <v>8</v>
      </c>
      <c r="B20" s="4" t="s">
        <v>126</v>
      </c>
      <c r="C20" s="1" t="s">
        <v>37</v>
      </c>
      <c r="D20" s="5" t="s">
        <v>333</v>
      </c>
      <c r="F20" s="2">
        <v>8</v>
      </c>
      <c r="G20" s="4" t="s">
        <v>254</v>
      </c>
      <c r="H20" s="1" t="s">
        <v>32</v>
      </c>
      <c r="I20" s="5" t="s">
        <v>392</v>
      </c>
      <c r="K20" s="1"/>
      <c r="L20" s="1"/>
      <c r="P20" s="4"/>
      <c r="Q20" s="1"/>
      <c r="T20" s="1"/>
      <c r="U20" s="1"/>
      <c r="Y20" s="4"/>
      <c r="Z20" s="1"/>
      <c r="AC20" s="18"/>
      <c r="AJ20" s="4"/>
    </row>
    <row r="21" spans="11:36" ht="12.75">
      <c r="K21" s="1"/>
      <c r="L21" s="1"/>
      <c r="P21" s="4"/>
      <c r="Q21" s="1"/>
      <c r="T21" s="1"/>
      <c r="U21" s="1"/>
      <c r="Y21" s="4"/>
      <c r="Z21" s="1"/>
      <c r="AC21" s="1"/>
      <c r="AG21" s="4"/>
      <c r="AJ21" s="4"/>
    </row>
    <row r="22" spans="10:36" ht="12.75">
      <c r="J22" s="2">
        <v>6</v>
      </c>
      <c r="K22" s="1"/>
      <c r="L22" s="1"/>
      <c r="O22" s="2">
        <v>6</v>
      </c>
      <c r="P22" s="4"/>
      <c r="Q22" s="1"/>
      <c r="S22" s="2">
        <v>6</v>
      </c>
      <c r="T22" s="1"/>
      <c r="U22" s="1"/>
      <c r="X22" s="2">
        <v>6</v>
      </c>
      <c r="Y22" s="4"/>
      <c r="Z22" s="1"/>
      <c r="AJ22" s="4"/>
    </row>
    <row r="23" spans="11:36" ht="12.75">
      <c r="K23" s="1"/>
      <c r="L23" s="1"/>
      <c r="P23" s="4"/>
      <c r="Q23" s="1"/>
      <c r="T23" s="1"/>
      <c r="U23" s="1"/>
      <c r="Y23" s="4"/>
      <c r="Z23" s="1"/>
      <c r="AJ23" s="4"/>
    </row>
    <row r="24" spans="2:36" ht="12.75">
      <c r="B24" s="11" t="s">
        <v>5</v>
      </c>
      <c r="C24" s="14"/>
      <c r="D24" s="13"/>
      <c r="G24" s="11" t="s">
        <v>6</v>
      </c>
      <c r="H24" s="14"/>
      <c r="I24" s="13"/>
      <c r="K24" s="1"/>
      <c r="L24" s="1"/>
      <c r="P24" s="4"/>
      <c r="Q24" s="1"/>
      <c r="T24" s="1"/>
      <c r="U24" s="1"/>
      <c r="Y24" s="4"/>
      <c r="Z24" s="1"/>
      <c r="AJ24" s="4"/>
    </row>
    <row r="25" spans="1:36" ht="12.75">
      <c r="A25" s="2">
        <v>1</v>
      </c>
      <c r="B25" s="2" t="s">
        <v>248</v>
      </c>
      <c r="C25" s="1" t="s">
        <v>40</v>
      </c>
      <c r="D25" s="5" t="s">
        <v>249</v>
      </c>
      <c r="F25" s="2">
        <v>1</v>
      </c>
      <c r="G25" s="4" t="s">
        <v>474</v>
      </c>
      <c r="H25" s="1" t="s">
        <v>28</v>
      </c>
      <c r="I25" s="5" t="s">
        <v>475</v>
      </c>
      <c r="K25" s="1"/>
      <c r="L25" s="1"/>
      <c r="P25" s="4"/>
      <c r="Q25" s="1"/>
      <c r="T25" s="1"/>
      <c r="U25" s="1"/>
      <c r="Y25" s="4"/>
      <c r="Z25" s="1"/>
      <c r="AH25" s="4"/>
      <c r="AJ25" s="4"/>
    </row>
    <row r="26" spans="1:34" ht="12.75">
      <c r="A26" s="2">
        <v>2</v>
      </c>
      <c r="B26" s="2" t="s">
        <v>250</v>
      </c>
      <c r="C26" s="1" t="s">
        <v>51</v>
      </c>
      <c r="D26" s="5" t="s">
        <v>251</v>
      </c>
      <c r="F26" s="2">
        <v>2</v>
      </c>
      <c r="G26" s="4" t="s">
        <v>116</v>
      </c>
      <c r="H26" s="1" t="s">
        <v>17</v>
      </c>
      <c r="I26" s="5" t="s">
        <v>476</v>
      </c>
      <c r="J26" s="2">
        <v>7</v>
      </c>
      <c r="K26" s="1"/>
      <c r="L26" s="1"/>
      <c r="O26" s="2">
        <v>7</v>
      </c>
      <c r="P26" s="4"/>
      <c r="Q26" s="1"/>
      <c r="S26" s="2">
        <v>7</v>
      </c>
      <c r="T26" s="1"/>
      <c r="U26" s="1"/>
      <c r="X26" s="2">
        <v>7</v>
      </c>
      <c r="Y26" s="4"/>
      <c r="Z26" s="1"/>
      <c r="AH26" s="4"/>
    </row>
    <row r="27" spans="1:34" ht="12.75">
      <c r="A27" s="2">
        <v>3</v>
      </c>
      <c r="B27" s="4" t="s">
        <v>252</v>
      </c>
      <c r="C27" s="1" t="s">
        <v>51</v>
      </c>
      <c r="D27" s="5" t="s">
        <v>253</v>
      </c>
      <c r="F27" s="2">
        <v>3</v>
      </c>
      <c r="G27" s="4" t="s">
        <v>120</v>
      </c>
      <c r="H27" s="1" t="s">
        <v>17</v>
      </c>
      <c r="I27" s="5" t="s">
        <v>477</v>
      </c>
      <c r="K27" s="1"/>
      <c r="L27" s="1"/>
      <c r="P27" s="4"/>
      <c r="Q27" s="1"/>
      <c r="T27" s="1"/>
      <c r="U27" s="1"/>
      <c r="Y27" s="4"/>
      <c r="Z27" s="1"/>
      <c r="AH27" s="4"/>
    </row>
    <row r="28" spans="1:34" ht="12.75">
      <c r="A28" s="2">
        <v>4</v>
      </c>
      <c r="B28" s="4" t="s">
        <v>254</v>
      </c>
      <c r="C28" s="1" t="s">
        <v>32</v>
      </c>
      <c r="D28" s="5" t="s">
        <v>255</v>
      </c>
      <c r="F28" s="2">
        <v>4</v>
      </c>
      <c r="G28" s="4" t="s">
        <v>478</v>
      </c>
      <c r="H28" s="1" t="s">
        <v>33</v>
      </c>
      <c r="I28" s="5" t="s">
        <v>479</v>
      </c>
      <c r="K28" s="1"/>
      <c r="L28" s="1"/>
      <c r="P28" s="4"/>
      <c r="Q28" s="1"/>
      <c r="T28" s="1"/>
      <c r="U28" s="1"/>
      <c r="Y28" s="4"/>
      <c r="Z28" s="1"/>
      <c r="AH28" s="4"/>
    </row>
    <row r="29" spans="1:34" ht="12.75">
      <c r="A29" s="2">
        <v>5</v>
      </c>
      <c r="B29" s="4" t="s">
        <v>256</v>
      </c>
      <c r="C29" s="1" t="s">
        <v>24</v>
      </c>
      <c r="D29" s="5" t="s">
        <v>257</v>
      </c>
      <c r="F29" s="2">
        <v>5</v>
      </c>
      <c r="G29" s="4" t="s">
        <v>256</v>
      </c>
      <c r="H29" s="1" t="s">
        <v>24</v>
      </c>
      <c r="I29" s="5" t="s">
        <v>480</v>
      </c>
      <c r="K29" s="1"/>
      <c r="L29" s="1"/>
      <c r="P29" s="4"/>
      <c r="Q29" s="1"/>
      <c r="T29" s="1"/>
      <c r="U29" s="1"/>
      <c r="Y29" s="4"/>
      <c r="Z29" s="1"/>
      <c r="AH29" s="4"/>
    </row>
    <row r="30" spans="1:34" ht="12.75">
      <c r="A30" s="2">
        <v>6</v>
      </c>
      <c r="B30" s="4" t="s">
        <v>258</v>
      </c>
      <c r="C30" s="1" t="s">
        <v>28</v>
      </c>
      <c r="D30" s="5" t="s">
        <v>259</v>
      </c>
      <c r="F30" s="2">
        <v>6</v>
      </c>
      <c r="G30" s="4" t="s">
        <v>481</v>
      </c>
      <c r="H30" s="1" t="s">
        <v>33</v>
      </c>
      <c r="I30" s="5" t="s">
        <v>482</v>
      </c>
      <c r="J30" s="2">
        <v>8</v>
      </c>
      <c r="K30" s="1"/>
      <c r="L30" s="1"/>
      <c r="O30" s="2">
        <v>8</v>
      </c>
      <c r="P30" s="4"/>
      <c r="Q30" s="1"/>
      <c r="S30" s="2">
        <v>8</v>
      </c>
      <c r="T30" s="1"/>
      <c r="U30" s="1"/>
      <c r="X30" s="2">
        <v>8</v>
      </c>
      <c r="Y30" s="4"/>
      <c r="Z30" s="1"/>
      <c r="AH30" s="4"/>
    </row>
    <row r="31" spans="1:34" ht="12.75">
      <c r="A31" s="2">
        <v>7</v>
      </c>
      <c r="B31" s="4" t="s">
        <v>260</v>
      </c>
      <c r="C31" s="1" t="s">
        <v>24</v>
      </c>
      <c r="D31" s="5" t="s">
        <v>261</v>
      </c>
      <c r="G31" s="4"/>
      <c r="H31" s="1"/>
      <c r="K31" s="1"/>
      <c r="L31" s="1"/>
      <c r="P31" s="4"/>
      <c r="Q31" s="1"/>
      <c r="T31" s="1"/>
      <c r="U31" s="1"/>
      <c r="Y31" s="4"/>
      <c r="Z31" s="1"/>
      <c r="AH31" s="4"/>
    </row>
    <row r="32" spans="1:34" ht="12.75">
      <c r="A32" s="2">
        <v>8</v>
      </c>
      <c r="B32" s="4" t="s">
        <v>262</v>
      </c>
      <c r="C32" s="1" t="s">
        <v>33</v>
      </c>
      <c r="D32" s="5" t="s">
        <v>263</v>
      </c>
      <c r="G32" s="4"/>
      <c r="H32" s="1"/>
      <c r="K32" s="1"/>
      <c r="L32" s="1"/>
      <c r="P32" s="4"/>
      <c r="Q32" s="1"/>
      <c r="T32" s="1"/>
      <c r="U32" s="1"/>
      <c r="Y32" s="4"/>
      <c r="Z32" s="1"/>
      <c r="AH32" s="4"/>
    </row>
    <row r="33" spans="11:34" ht="12.75">
      <c r="K33" s="1"/>
      <c r="L33" s="1"/>
      <c r="P33" s="4"/>
      <c r="Q33" s="1"/>
      <c r="T33" s="1"/>
      <c r="U33" s="1"/>
      <c r="Y33" s="4"/>
      <c r="Z33" s="1"/>
      <c r="AH33" s="4"/>
    </row>
    <row r="34" spans="26:34" ht="12.75">
      <c r="Z34" s="1"/>
      <c r="AH34" s="4"/>
    </row>
    <row r="35" ht="12.75">
      <c r="AH35" s="4"/>
    </row>
    <row r="36" spans="2:34" ht="12.75">
      <c r="B36" s="11" t="s">
        <v>27</v>
      </c>
      <c r="C36" s="14"/>
      <c r="D36" s="13"/>
      <c r="G36" s="11" t="s">
        <v>8</v>
      </c>
      <c r="H36" s="14"/>
      <c r="I36" s="13"/>
      <c r="K36" s="11" t="s">
        <v>13</v>
      </c>
      <c r="L36" s="12"/>
      <c r="M36" s="13"/>
      <c r="P36" s="11" t="s">
        <v>14</v>
      </c>
      <c r="Q36" s="12"/>
      <c r="R36" s="13"/>
      <c r="T36" s="11" t="s">
        <v>11</v>
      </c>
      <c r="U36" s="12"/>
      <c r="V36" s="13"/>
      <c r="Y36" s="11" t="s">
        <v>16</v>
      </c>
      <c r="Z36" s="12"/>
      <c r="AA36" s="13"/>
      <c r="AH36" s="4"/>
    </row>
    <row r="37" spans="1:34" ht="12.75" customHeight="1">
      <c r="A37" s="2">
        <v>1</v>
      </c>
      <c r="B37" s="2" t="s">
        <v>114</v>
      </c>
      <c r="C37" s="1" t="s">
        <v>54</v>
      </c>
      <c r="D37" s="5" t="s">
        <v>371</v>
      </c>
      <c r="F37" s="2">
        <v>1</v>
      </c>
      <c r="G37" s="2" t="s">
        <v>114</v>
      </c>
      <c r="H37" s="1" t="s">
        <v>54</v>
      </c>
      <c r="I37" s="5" t="s">
        <v>115</v>
      </c>
      <c r="J37" s="2">
        <v>1</v>
      </c>
      <c r="K37" s="4" t="s">
        <v>373</v>
      </c>
      <c r="L37" s="1" t="s">
        <v>37</v>
      </c>
      <c r="M37" s="5" t="s">
        <v>454</v>
      </c>
      <c r="O37" s="2">
        <v>1</v>
      </c>
      <c r="P37" s="4" t="s">
        <v>130</v>
      </c>
      <c r="Q37" s="1" t="s">
        <v>54</v>
      </c>
      <c r="R37" s="5" t="s">
        <v>131</v>
      </c>
      <c r="S37" s="2">
        <v>1</v>
      </c>
      <c r="T37" s="1" t="s">
        <v>245</v>
      </c>
      <c r="U37" s="1" t="s">
        <v>35</v>
      </c>
      <c r="V37" s="6" t="s">
        <v>264</v>
      </c>
      <c r="X37" s="2">
        <v>1</v>
      </c>
      <c r="Y37" s="4" t="s">
        <v>114</v>
      </c>
      <c r="Z37" s="1" t="s">
        <v>54</v>
      </c>
      <c r="AA37" s="5" t="s">
        <v>134</v>
      </c>
      <c r="AH37" s="4"/>
    </row>
    <row r="38" spans="1:34" ht="12.75">
      <c r="A38" s="2">
        <v>2</v>
      </c>
      <c r="B38" s="2" t="s">
        <v>118</v>
      </c>
      <c r="C38" s="1" t="s">
        <v>36</v>
      </c>
      <c r="D38" s="5" t="s">
        <v>372</v>
      </c>
      <c r="F38" s="2">
        <v>2</v>
      </c>
      <c r="G38" s="2" t="s">
        <v>116</v>
      </c>
      <c r="H38" s="1" t="s">
        <v>17</v>
      </c>
      <c r="I38" s="5" t="s">
        <v>117</v>
      </c>
      <c r="J38" s="2">
        <v>2</v>
      </c>
      <c r="K38" s="4" t="s">
        <v>137</v>
      </c>
      <c r="L38" s="1" t="s">
        <v>34</v>
      </c>
      <c r="M38" s="5" t="s">
        <v>455</v>
      </c>
      <c r="O38" s="2">
        <v>2</v>
      </c>
      <c r="P38" s="4" t="s">
        <v>132</v>
      </c>
      <c r="Q38" s="1" t="s">
        <v>32</v>
      </c>
      <c r="R38" s="5" t="s">
        <v>133</v>
      </c>
      <c r="S38" s="2">
        <v>2</v>
      </c>
      <c r="T38" s="4" t="s">
        <v>265</v>
      </c>
      <c r="U38" s="1" t="s">
        <v>34</v>
      </c>
      <c r="V38" s="5" t="s">
        <v>266</v>
      </c>
      <c r="X38" s="2">
        <v>2</v>
      </c>
      <c r="Y38" s="4" t="s">
        <v>135</v>
      </c>
      <c r="Z38" s="1" t="s">
        <v>17</v>
      </c>
      <c r="AA38" s="5" t="s">
        <v>136</v>
      </c>
      <c r="AH38" s="4"/>
    </row>
    <row r="39" spans="1:34" ht="12.75">
      <c r="A39" s="2">
        <v>3</v>
      </c>
      <c r="B39" s="4" t="s">
        <v>373</v>
      </c>
      <c r="C39" s="1" t="s">
        <v>37</v>
      </c>
      <c r="D39" s="5" t="s">
        <v>374</v>
      </c>
      <c r="F39" s="2">
        <v>3</v>
      </c>
      <c r="G39" s="4" t="s">
        <v>118</v>
      </c>
      <c r="H39" s="1" t="s">
        <v>36</v>
      </c>
      <c r="I39" s="5" t="s">
        <v>119</v>
      </c>
      <c r="J39" s="2">
        <v>3</v>
      </c>
      <c r="K39" s="4" t="s">
        <v>326</v>
      </c>
      <c r="L39" s="1" t="s">
        <v>51</v>
      </c>
      <c r="M39" s="5" t="s">
        <v>455</v>
      </c>
      <c r="O39" s="2">
        <v>3</v>
      </c>
      <c r="P39" s="4"/>
      <c r="Q39" s="1"/>
      <c r="S39" s="2">
        <v>3</v>
      </c>
      <c r="T39" s="4" t="s">
        <v>214</v>
      </c>
      <c r="U39" s="1" t="s">
        <v>17</v>
      </c>
      <c r="V39" s="5" t="s">
        <v>267</v>
      </c>
      <c r="X39" s="2">
        <v>3</v>
      </c>
      <c r="Y39" s="4" t="s">
        <v>137</v>
      </c>
      <c r="Z39" s="1" t="s">
        <v>34</v>
      </c>
      <c r="AA39" s="5" t="s">
        <v>138</v>
      </c>
      <c r="AH39" s="4"/>
    </row>
    <row r="40" spans="1:34" ht="12.75">
      <c r="A40" s="2">
        <v>4</v>
      </c>
      <c r="B40" s="4" t="s">
        <v>158</v>
      </c>
      <c r="C40" s="1" t="s">
        <v>28</v>
      </c>
      <c r="D40" s="5" t="s">
        <v>375</v>
      </c>
      <c r="F40" s="2">
        <v>4</v>
      </c>
      <c r="G40" s="4" t="s">
        <v>120</v>
      </c>
      <c r="H40" s="1" t="s">
        <v>17</v>
      </c>
      <c r="I40" s="5" t="s">
        <v>121</v>
      </c>
      <c r="J40" s="2">
        <v>4</v>
      </c>
      <c r="K40" s="4" t="s">
        <v>456</v>
      </c>
      <c r="L40" s="1" t="s">
        <v>36</v>
      </c>
      <c r="M40" s="7" t="s">
        <v>457</v>
      </c>
      <c r="O40" s="2">
        <v>4</v>
      </c>
      <c r="P40" s="4"/>
      <c r="Q40" s="1"/>
      <c r="S40" s="2">
        <v>4</v>
      </c>
      <c r="T40" s="4" t="s">
        <v>268</v>
      </c>
      <c r="U40" s="1" t="s">
        <v>37</v>
      </c>
      <c r="V40" s="7" t="s">
        <v>269</v>
      </c>
      <c r="X40" s="2">
        <v>4</v>
      </c>
      <c r="Y40" s="4" t="s">
        <v>132</v>
      </c>
      <c r="Z40" s="1" t="s">
        <v>32</v>
      </c>
      <c r="AA40" s="5" t="s">
        <v>139</v>
      </c>
      <c r="AH40" s="4"/>
    </row>
    <row r="41" spans="1:34" ht="12.75">
      <c r="A41" s="2">
        <v>5</v>
      </c>
      <c r="B41" s="4" t="s">
        <v>122</v>
      </c>
      <c r="C41" s="1" t="s">
        <v>33</v>
      </c>
      <c r="D41" s="5" t="s">
        <v>376</v>
      </c>
      <c r="F41" s="2">
        <v>5</v>
      </c>
      <c r="G41" s="4" t="s">
        <v>122</v>
      </c>
      <c r="H41" s="1" t="s">
        <v>33</v>
      </c>
      <c r="I41" s="5" t="s">
        <v>123</v>
      </c>
      <c r="J41" s="2">
        <v>5</v>
      </c>
      <c r="K41" s="4" t="s">
        <v>322</v>
      </c>
      <c r="L41" s="1" t="s">
        <v>17</v>
      </c>
      <c r="M41" s="7" t="s">
        <v>457</v>
      </c>
      <c r="O41" s="2">
        <v>5</v>
      </c>
      <c r="P41" s="4"/>
      <c r="Q41" s="1"/>
      <c r="S41" s="2">
        <v>5</v>
      </c>
      <c r="T41" s="4" t="s">
        <v>137</v>
      </c>
      <c r="U41" s="1" t="s">
        <v>34</v>
      </c>
      <c r="V41" s="7" t="s">
        <v>270</v>
      </c>
      <c r="X41" s="2">
        <v>5</v>
      </c>
      <c r="Y41" s="4" t="s">
        <v>140</v>
      </c>
      <c r="Z41" s="1" t="s">
        <v>17</v>
      </c>
      <c r="AA41" s="5" t="s">
        <v>141</v>
      </c>
      <c r="AH41" s="4"/>
    </row>
    <row r="42" spans="1:27" ht="12.75">
      <c r="A42" s="2">
        <v>6</v>
      </c>
      <c r="B42" s="4" t="s">
        <v>124</v>
      </c>
      <c r="C42" s="1" t="s">
        <v>28</v>
      </c>
      <c r="D42" s="5" t="s">
        <v>377</v>
      </c>
      <c r="F42" s="2">
        <v>6</v>
      </c>
      <c r="G42" s="4" t="s">
        <v>124</v>
      </c>
      <c r="H42" s="1" t="s">
        <v>28</v>
      </c>
      <c r="I42" s="5" t="s">
        <v>125</v>
      </c>
      <c r="J42" s="2">
        <v>6</v>
      </c>
      <c r="K42" s="4" t="s">
        <v>458</v>
      </c>
      <c r="L42" s="1" t="s">
        <v>40</v>
      </c>
      <c r="M42" s="7" t="s">
        <v>459</v>
      </c>
      <c r="O42" s="2">
        <v>6</v>
      </c>
      <c r="P42" s="4"/>
      <c r="Q42" s="1"/>
      <c r="S42" s="2">
        <v>6</v>
      </c>
      <c r="T42" s="4" t="s">
        <v>220</v>
      </c>
      <c r="U42" s="1" t="s">
        <v>55</v>
      </c>
      <c r="V42" s="7" t="s">
        <v>271</v>
      </c>
      <c r="X42" s="2">
        <v>6</v>
      </c>
      <c r="Y42" s="4" t="s">
        <v>142</v>
      </c>
      <c r="Z42" s="1" t="s">
        <v>37</v>
      </c>
      <c r="AA42" s="5" t="s">
        <v>143</v>
      </c>
    </row>
    <row r="43" spans="1:27" ht="12.75">
      <c r="A43" s="2">
        <v>7</v>
      </c>
      <c r="B43" s="4" t="s">
        <v>378</v>
      </c>
      <c r="C43" s="1" t="s">
        <v>36</v>
      </c>
      <c r="D43" s="5" t="s">
        <v>379</v>
      </c>
      <c r="F43" s="2">
        <v>7</v>
      </c>
      <c r="G43" s="4" t="s">
        <v>126</v>
      </c>
      <c r="H43" s="1" t="s">
        <v>37</v>
      </c>
      <c r="I43" s="5" t="s">
        <v>127</v>
      </c>
      <c r="J43" s="4">
        <v>7</v>
      </c>
      <c r="K43" s="4" t="s">
        <v>460</v>
      </c>
      <c r="L43" s="1" t="s">
        <v>37</v>
      </c>
      <c r="M43" s="7" t="s">
        <v>461</v>
      </c>
      <c r="O43" s="4">
        <v>7</v>
      </c>
      <c r="P43" s="4"/>
      <c r="Q43" s="1"/>
      <c r="S43" s="2">
        <v>7</v>
      </c>
      <c r="T43" s="4" t="s">
        <v>224</v>
      </c>
      <c r="U43" s="1" t="s">
        <v>28</v>
      </c>
      <c r="V43" s="7" t="s">
        <v>272</v>
      </c>
      <c r="X43" s="2">
        <v>7</v>
      </c>
      <c r="Y43" s="4" t="s">
        <v>144</v>
      </c>
      <c r="Z43" s="1" t="s">
        <v>33</v>
      </c>
      <c r="AA43" s="5" t="s">
        <v>145</v>
      </c>
    </row>
    <row r="44" spans="1:27" ht="12.75">
      <c r="A44" s="2">
        <v>8</v>
      </c>
      <c r="B44" s="4" t="s">
        <v>380</v>
      </c>
      <c r="C44" s="1" t="s">
        <v>32</v>
      </c>
      <c r="D44" s="5" t="s">
        <v>381</v>
      </c>
      <c r="F44" s="2">
        <v>8</v>
      </c>
      <c r="G44" s="4" t="s">
        <v>128</v>
      </c>
      <c r="H44" s="1" t="s">
        <v>37</v>
      </c>
      <c r="I44" s="5" t="s">
        <v>129</v>
      </c>
      <c r="J44" s="4">
        <v>7</v>
      </c>
      <c r="K44" s="4" t="s">
        <v>462</v>
      </c>
      <c r="L44" s="1" t="s">
        <v>40</v>
      </c>
      <c r="M44" s="5" t="s">
        <v>461</v>
      </c>
      <c r="O44" s="4">
        <v>8</v>
      </c>
      <c r="P44" s="4"/>
      <c r="Q44" s="1"/>
      <c r="S44" s="2">
        <v>8</v>
      </c>
      <c r="T44" s="4" t="s">
        <v>273</v>
      </c>
      <c r="U44" s="1" t="s">
        <v>34</v>
      </c>
      <c r="V44" s="7" t="s">
        <v>274</v>
      </c>
      <c r="X44" s="2">
        <v>8</v>
      </c>
      <c r="Y44" s="4" t="s">
        <v>146</v>
      </c>
      <c r="Z44" s="1" t="s">
        <v>28</v>
      </c>
      <c r="AA44" s="5" t="s">
        <v>147</v>
      </c>
    </row>
    <row r="46" spans="2:13" ht="12.75">
      <c r="B46" s="11" t="s">
        <v>10</v>
      </c>
      <c r="C46" s="12"/>
      <c r="D46" s="13"/>
      <c r="G46" s="11" t="s">
        <v>15</v>
      </c>
      <c r="H46" s="12"/>
      <c r="I46" s="13"/>
      <c r="K46" s="11" t="s">
        <v>12</v>
      </c>
      <c r="L46" s="12"/>
      <c r="M46" s="13"/>
    </row>
    <row r="47" spans="1:13" ht="12.75">
      <c r="A47" s="2">
        <v>1</v>
      </c>
      <c r="B47" s="4" t="s">
        <v>291</v>
      </c>
      <c r="C47" s="1" t="s">
        <v>35</v>
      </c>
      <c r="D47" s="5" t="s">
        <v>292</v>
      </c>
      <c r="F47" s="2">
        <v>1</v>
      </c>
      <c r="G47" s="4" t="s">
        <v>212</v>
      </c>
      <c r="H47" s="1" t="s">
        <v>33</v>
      </c>
      <c r="I47" s="5" t="s">
        <v>213</v>
      </c>
      <c r="J47" s="2">
        <v>1</v>
      </c>
      <c r="K47" s="4" t="s">
        <v>118</v>
      </c>
      <c r="L47" s="1" t="s">
        <v>36</v>
      </c>
      <c r="M47" s="5" t="s">
        <v>238</v>
      </c>
    </row>
    <row r="48" spans="1:13" ht="12.75">
      <c r="A48" s="2">
        <v>2</v>
      </c>
      <c r="B48" s="4" t="s">
        <v>212</v>
      </c>
      <c r="C48" s="1" t="s">
        <v>33</v>
      </c>
      <c r="D48" s="5" t="s">
        <v>293</v>
      </c>
      <c r="F48" s="2">
        <v>2</v>
      </c>
      <c r="G48" s="4" t="s">
        <v>214</v>
      </c>
      <c r="H48" s="1" t="s">
        <v>17</v>
      </c>
      <c r="I48" s="5" t="s">
        <v>215</v>
      </c>
      <c r="J48" s="2">
        <v>2</v>
      </c>
      <c r="K48" s="4" t="s">
        <v>137</v>
      </c>
      <c r="L48" s="1" t="s">
        <v>34</v>
      </c>
      <c r="M48" s="5" t="s">
        <v>239</v>
      </c>
    </row>
    <row r="49" spans="1:13" ht="12.75">
      <c r="A49" s="2">
        <v>3</v>
      </c>
      <c r="B49" s="4" t="s">
        <v>214</v>
      </c>
      <c r="C49" s="1" t="s">
        <v>17</v>
      </c>
      <c r="D49" s="5" t="s">
        <v>294</v>
      </c>
      <c r="F49" s="2">
        <v>3</v>
      </c>
      <c r="G49" s="4" t="s">
        <v>216</v>
      </c>
      <c r="H49" s="1" t="s">
        <v>33</v>
      </c>
      <c r="I49" s="5" t="s">
        <v>217</v>
      </c>
      <c r="J49" s="2">
        <v>3</v>
      </c>
      <c r="K49" s="4" t="s">
        <v>135</v>
      </c>
      <c r="L49" s="1" t="s">
        <v>17</v>
      </c>
      <c r="M49" s="5" t="s">
        <v>240</v>
      </c>
    </row>
    <row r="50" spans="1:13" ht="12.75">
      <c r="A50" s="2">
        <v>4</v>
      </c>
      <c r="B50" s="4" t="s">
        <v>220</v>
      </c>
      <c r="C50" s="1" t="s">
        <v>55</v>
      </c>
      <c r="D50" s="5" t="s">
        <v>295</v>
      </c>
      <c r="F50" s="2">
        <v>4</v>
      </c>
      <c r="G50" s="4" t="s">
        <v>218</v>
      </c>
      <c r="H50" s="1" t="s">
        <v>37</v>
      </c>
      <c r="I50" s="5" t="s">
        <v>219</v>
      </c>
      <c r="J50" s="2">
        <v>4</v>
      </c>
      <c r="K50" s="4" t="s">
        <v>241</v>
      </c>
      <c r="L50" s="1" t="s">
        <v>38</v>
      </c>
      <c r="M50" s="5" t="s">
        <v>242</v>
      </c>
    </row>
    <row r="51" spans="1:13" ht="12.75">
      <c r="A51" s="2">
        <v>5</v>
      </c>
      <c r="B51" s="4" t="s">
        <v>268</v>
      </c>
      <c r="C51" s="1" t="s">
        <v>37</v>
      </c>
      <c r="D51" s="5" t="s">
        <v>296</v>
      </c>
      <c r="F51" s="2">
        <v>5</v>
      </c>
      <c r="G51" s="4" t="s">
        <v>220</v>
      </c>
      <c r="H51" s="1" t="s">
        <v>55</v>
      </c>
      <c r="I51" s="5" t="s">
        <v>221</v>
      </c>
      <c r="J51" s="2">
        <v>5</v>
      </c>
      <c r="K51" s="4" t="s">
        <v>243</v>
      </c>
      <c r="L51" s="1" t="s">
        <v>36</v>
      </c>
      <c r="M51" s="5" t="s">
        <v>244</v>
      </c>
    </row>
    <row r="52" spans="1:13" ht="12.75">
      <c r="A52" s="2">
        <v>6</v>
      </c>
      <c r="B52" s="4" t="s">
        <v>216</v>
      </c>
      <c r="C52" s="1" t="s">
        <v>33</v>
      </c>
      <c r="D52" s="5" t="s">
        <v>296</v>
      </c>
      <c r="F52" s="2">
        <v>6</v>
      </c>
      <c r="G52" s="4" t="s">
        <v>222</v>
      </c>
      <c r="H52" s="1" t="s">
        <v>35</v>
      </c>
      <c r="I52" s="5" t="s">
        <v>223</v>
      </c>
      <c r="J52" s="2">
        <v>6</v>
      </c>
      <c r="K52" s="4" t="s">
        <v>245</v>
      </c>
      <c r="L52" s="1" t="s">
        <v>35</v>
      </c>
      <c r="M52" s="5" t="s">
        <v>246</v>
      </c>
    </row>
    <row r="53" spans="1:13" ht="12.75">
      <c r="A53" s="2">
        <v>7</v>
      </c>
      <c r="B53" s="4" t="s">
        <v>297</v>
      </c>
      <c r="C53" s="1" t="s">
        <v>33</v>
      </c>
      <c r="D53" s="5" t="s">
        <v>298</v>
      </c>
      <c r="F53" s="2">
        <v>7</v>
      </c>
      <c r="G53" s="4" t="s">
        <v>224</v>
      </c>
      <c r="H53" s="1" t="s">
        <v>28</v>
      </c>
      <c r="I53" s="5" t="s">
        <v>225</v>
      </c>
      <c r="J53" s="2">
        <v>7</v>
      </c>
      <c r="K53" s="4" t="s">
        <v>142</v>
      </c>
      <c r="L53" s="1" t="s">
        <v>37</v>
      </c>
      <c r="M53" s="5" t="s">
        <v>247</v>
      </c>
    </row>
    <row r="54" spans="1:12" ht="12.75">
      <c r="A54" s="2">
        <v>8</v>
      </c>
      <c r="B54" s="4" t="s">
        <v>299</v>
      </c>
      <c r="C54" s="1" t="s">
        <v>35</v>
      </c>
      <c r="D54" s="5" t="s">
        <v>300</v>
      </c>
      <c r="F54" s="2">
        <v>8</v>
      </c>
      <c r="G54" s="4" t="s">
        <v>226</v>
      </c>
      <c r="H54" s="1" t="s">
        <v>37</v>
      </c>
      <c r="I54" s="5" t="s">
        <v>227</v>
      </c>
      <c r="J54" s="2">
        <v>8</v>
      </c>
      <c r="K54" s="4"/>
      <c r="L54" s="1"/>
    </row>
  </sheetData>
  <sheetProtection/>
  <printOptions/>
  <pageMargins left="0.75" right="0.75" top="0.75" bottom="0.5" header="0.5" footer="0.5"/>
  <pageSetup horizontalDpi="600" verticalDpi="600" orientation="portrait" r:id="rId1"/>
  <headerFooter alignWithMargins="0">
    <oddHeader>&amp;C&amp;14TK Invitational  --  May 7, 2011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K55"/>
  <sheetViews>
    <sheetView tabSelected="1" view="pageLayout" workbookViewId="0" topLeftCell="A1">
      <selection activeCell="Y11" sqref="Y10:AA11"/>
    </sheetView>
  </sheetViews>
  <sheetFormatPr defaultColWidth="9.140625" defaultRowHeight="12.75"/>
  <cols>
    <col min="1" max="1" width="2.00390625" style="0" bestFit="1" customWidth="1"/>
    <col min="2" max="2" width="17.7109375" style="0" customWidth="1"/>
    <col min="3" max="3" width="11.7109375" style="0" bestFit="1" customWidth="1"/>
    <col min="4" max="4" width="11.57421875" style="0" bestFit="1" customWidth="1"/>
    <col min="5" max="5" width="3.57421875" style="0" customWidth="1"/>
    <col min="6" max="6" width="2.00390625" style="0" bestFit="1" customWidth="1"/>
    <col min="7" max="7" width="18.140625" style="0" customWidth="1"/>
    <col min="8" max="8" width="13.8515625" style="0" customWidth="1"/>
    <col min="9" max="9" width="10.00390625" style="0" customWidth="1"/>
    <col min="10" max="10" width="2.00390625" style="0" bestFit="1" customWidth="1"/>
    <col min="11" max="11" width="17.421875" style="0" customWidth="1"/>
    <col min="12" max="12" width="13.8515625" style="0" customWidth="1"/>
    <col min="14" max="14" width="4.7109375" style="0" customWidth="1"/>
    <col min="15" max="15" width="2.00390625" style="0" customWidth="1"/>
    <col min="16" max="16" width="17.421875" style="0" customWidth="1"/>
    <col min="17" max="17" width="13.8515625" style="0" customWidth="1"/>
    <col min="19" max="19" width="2.00390625" style="0" customWidth="1"/>
    <col min="20" max="20" width="16.7109375" style="0" customWidth="1"/>
    <col min="21" max="21" width="9.7109375" style="0" bestFit="1" customWidth="1"/>
    <col min="22" max="22" width="14.00390625" style="0" customWidth="1"/>
    <col min="23" max="23" width="4.7109375" style="0" customWidth="1"/>
    <col min="24" max="24" width="2.00390625" style="0" customWidth="1"/>
    <col min="25" max="25" width="18.140625" style="0" customWidth="1"/>
    <col min="26" max="26" width="13.8515625" style="0" customWidth="1"/>
    <col min="29" max="29" width="30.8515625" style="0" bestFit="1" customWidth="1"/>
    <col min="30" max="32" width="9.140625" style="0" hidden="1" customWidth="1"/>
    <col min="33" max="33" width="10.8515625" style="0" customWidth="1"/>
  </cols>
  <sheetData>
    <row r="1" spans="1:37" ht="12.75">
      <c r="A1" s="2"/>
      <c r="B1" s="8" t="s">
        <v>0</v>
      </c>
      <c r="C1" s="9"/>
      <c r="D1" s="10"/>
      <c r="E1" s="2"/>
      <c r="F1" s="2"/>
      <c r="G1" s="11" t="s">
        <v>1</v>
      </c>
      <c r="H1" s="12"/>
      <c r="I1" s="13"/>
      <c r="J1" s="2"/>
      <c r="K1" s="8" t="s">
        <v>21</v>
      </c>
      <c r="L1" s="9"/>
      <c r="M1" s="10"/>
      <c r="N1" s="2"/>
      <c r="O1" s="2"/>
      <c r="P1" s="11" t="s">
        <v>20</v>
      </c>
      <c r="Q1" s="12"/>
      <c r="R1" s="13"/>
      <c r="S1" s="2"/>
      <c r="T1" s="8" t="s">
        <v>19</v>
      </c>
      <c r="U1" s="9"/>
      <c r="V1" s="10"/>
      <c r="W1" s="2"/>
      <c r="X1" s="2"/>
      <c r="Y1" s="11" t="s">
        <v>18</v>
      </c>
      <c r="Z1" s="9"/>
      <c r="AA1" s="10"/>
      <c r="AB1" s="2"/>
      <c r="AC1" s="15" t="s">
        <v>23</v>
      </c>
      <c r="AD1" s="3"/>
      <c r="AE1" s="3"/>
      <c r="AF1" s="3"/>
      <c r="AG1" s="15" t="s">
        <v>9</v>
      </c>
      <c r="AH1" s="2"/>
      <c r="AI1" s="2"/>
      <c r="AJ1" s="2"/>
      <c r="AK1" s="2"/>
    </row>
    <row r="2" spans="1:37" ht="12.75">
      <c r="A2" s="2">
        <v>1</v>
      </c>
      <c r="B2" s="1" t="s">
        <v>160</v>
      </c>
      <c r="C2" s="16" t="s">
        <v>33</v>
      </c>
      <c r="D2" s="6" t="s">
        <v>161</v>
      </c>
      <c r="E2" s="2"/>
      <c r="F2" s="2">
        <v>1</v>
      </c>
      <c r="G2" s="2" t="s">
        <v>160</v>
      </c>
      <c r="H2" s="16" t="s">
        <v>33</v>
      </c>
      <c r="I2" s="5" t="s">
        <v>435</v>
      </c>
      <c r="J2" s="2">
        <v>1</v>
      </c>
      <c r="K2" s="1" t="s">
        <v>181</v>
      </c>
      <c r="L2" s="16" t="s">
        <v>33</v>
      </c>
      <c r="M2" s="6" t="s">
        <v>334</v>
      </c>
      <c r="N2" s="2"/>
      <c r="O2" s="2">
        <v>1</v>
      </c>
      <c r="P2" s="2" t="s">
        <v>176</v>
      </c>
      <c r="Q2" s="16" t="s">
        <v>35</v>
      </c>
      <c r="R2" s="5" t="s">
        <v>177</v>
      </c>
      <c r="S2" s="2">
        <v>1</v>
      </c>
      <c r="T2" s="1" t="s">
        <v>495</v>
      </c>
      <c r="U2" s="16" t="s">
        <v>38</v>
      </c>
      <c r="V2" s="6" t="s">
        <v>496</v>
      </c>
      <c r="W2" s="2"/>
      <c r="X2" s="2">
        <v>1</v>
      </c>
      <c r="Y2" s="2" t="s">
        <v>57</v>
      </c>
      <c r="Z2" s="16" t="s">
        <v>51</v>
      </c>
      <c r="AA2" s="5" t="s">
        <v>58</v>
      </c>
      <c r="AB2" s="4" t="s">
        <v>52</v>
      </c>
      <c r="AC2" s="25" t="s">
        <v>53</v>
      </c>
      <c r="AD2" s="26">
        <f>(COUNTIF($C$2:$Z$2,"=GFC")+COUNTIF($C$13:$H$13,"=GFC")+COUNTIF($C$25:$H$25,"=GFC")+COUNTIF($C$37:$Z$37,"=GFC")+COUNTIF($C$47:$Z$47,"=GFC"))*10+(COUNTIF($C$3:$H$3,"=GFC")+COUNTIF($C$14:$H$14,"=GFC")+COUNTIF($C$26:$H$26,"=GFC")+COUNTIF($C$38:$Z$38,"GFC")+COUNTIF($C$48:$Z$48,"=GFC"))*8+(COUNTIF($C$4:$H$4,"=GFC")+COUNTIF($C$15:$H$15,"=GFC")+COUNTIF($C$27:$H$27,"=GFC")+COUNTIF($C$39:$Z$39,"GFC")+COUNTIF($C$49:$Z$49,"=GFC"))*6+(COUNTIF($C$5:$H$5,"=GFC")+COUNTIF($C$16:$H$16,"=GFC")+COUNTIF($C$28:$H$28,"=GFC")+COUNTIF($C$40:$Z$40,"GFC")+COUNTIF($C$50:$Z$50,"=GFC"))*5</f>
        <v>77</v>
      </c>
      <c r="AE2" s="26">
        <f>((COUNTIF($C$6:$H$6,"=GFC")+COUNTIF($C$17:$H$17,"=GFC")+COUNTIF($C$29:$H$29,"=GFC")+COUNTIF($C$41:$Z$41,"GFC")+COUNTIF($C$51:$Z$51,"=GFC"))*4)+((COUNTIF($C$7:$H$7,"=GFC")+COUNTIF($C$18:$H$18,"=GFC")+COUNTIF($C$30:$H$30,"=GFC")+COUNTIF($C$42:$Z$42,"GFC")+COUNTIF($C$52:$Z$52,"=GFC"))*3)+((COUNTIF($C$8:$H$8,"=GFC")+COUNTIF($C$19:$H$19,"=GFC")+COUNTIF($C$31:$H$31,"=GFC")+COUNTIF($C$43:$Z$43,"GFC")+COUNTIF($C$53:$Z$53,"=GFC"))*2)+((COUNTIF($C$9:$H$9,"=GFC")+COUNTIF($C$20:$H$20,"=GFC")+COUNTIF($C$32:$H$32,"=GFC")+COUNTIF($C$44:$Z$44,"GFC")+COUNTIF($C$54:$Z$54,"=GFC"))*1)</f>
        <v>24</v>
      </c>
      <c r="AF2" s="26">
        <f>(COUNTIF($L$6:$Z$6,"=GFC")*8)+(COUNTIF($L$10:$Z$10,"=GFC")*6)+(COUNTIF($L$14:$Z$14,"=GFC")*5)+(COUNTIF($L$18:$Z$18,"=GFC")*4)+(COUNTIF($L$22:$Z$22,"=GFC")*3)+(COUNTIF($L$26:$Z$26,"=GFC")*2)+(COUNTIF($L$30:$Z$30,"=GFC")*1)</f>
        <v>26</v>
      </c>
      <c r="AG2" s="3">
        <f>SUM(AD2:AF2)</f>
        <v>127</v>
      </c>
      <c r="AH2" s="2"/>
      <c r="AI2" s="2"/>
      <c r="AJ2" s="2"/>
      <c r="AK2" s="2"/>
    </row>
    <row r="3" spans="1:37" ht="12.75">
      <c r="A3" s="2">
        <v>2</v>
      </c>
      <c r="B3" s="2" t="s">
        <v>162</v>
      </c>
      <c r="C3" s="16" t="s">
        <v>35</v>
      </c>
      <c r="D3" s="5" t="s">
        <v>163</v>
      </c>
      <c r="E3" s="2"/>
      <c r="F3" s="2">
        <v>2</v>
      </c>
      <c r="G3" s="4" t="s">
        <v>346</v>
      </c>
      <c r="H3" s="16" t="s">
        <v>44</v>
      </c>
      <c r="I3" s="5" t="s">
        <v>436</v>
      </c>
      <c r="J3" s="2"/>
      <c r="K3" s="1" t="s">
        <v>183</v>
      </c>
      <c r="L3" s="16"/>
      <c r="M3" s="6"/>
      <c r="N3" s="2"/>
      <c r="O3" s="2"/>
      <c r="P3" s="2" t="s">
        <v>178</v>
      </c>
      <c r="Q3" s="16"/>
      <c r="R3" s="5"/>
      <c r="S3" s="2"/>
      <c r="T3" s="1" t="s">
        <v>497</v>
      </c>
      <c r="U3" s="16"/>
      <c r="V3" s="6"/>
      <c r="W3" s="2"/>
      <c r="X3" s="2"/>
      <c r="Y3" s="2" t="s">
        <v>59</v>
      </c>
      <c r="Z3" s="16"/>
      <c r="AA3" s="5"/>
      <c r="AB3" s="4" t="s">
        <v>17</v>
      </c>
      <c r="AC3" s="1" t="s">
        <v>17</v>
      </c>
      <c r="AD3">
        <f>(COUNTIF($C$2:$Z$2,"=kindred")+COUNTIF($C$13:$H$13,"=kindred")+COUNTIF($C$25:$H$25,"=kindred")+COUNTIF($C$37:$Z$37,"=kindred")+COUNTIF($C$47:$Z$47,"=kindred"))*10+(COUNTIF($C$3:$H$3,"=kindred")+COUNTIF($C$14:$H$14,"=kindred")+COUNTIF($C$26:$H$26,"=kindred")+COUNTIF($C$38:$Z$38,"kindred")+COUNTIF($C$48:$Z$48,"=kindred"))*8+(COUNTIF($C$4:$H$4,"=kindred")+COUNTIF($C$15:$H$15,"=kindred")+COUNTIF($C$27:$H$27,"=kindred")+COUNTIF($C$39:$Z$39,"kindred")+COUNTIF($C$49:$Z$49,"=kindred"))*6+(COUNTIF($C$5:$H$5,"=kindred")+COUNTIF($C$16:$H$16,"=kindred")+COUNTIF($C$28:$H$28,"=kindred")+COUNTIF($C$40:$Z$40,"kindred")+COUNTIF($C$50:$Z$50,"=kindred"))*5</f>
        <v>75</v>
      </c>
      <c r="AE3">
        <f>((COUNTIF($C$6:$H$6,"=kindred")+COUNTIF($C$17:$H$17,"=kindred")+COUNTIF($C$29:$H$29,"=kindred")+COUNTIF($C$41:$Z$41,"kindred")+COUNTIF($C$51:$Z$51,"=kindred"))*4)+((COUNTIF($C$7:$H$7,"=kindred")+COUNTIF($C$18:$H$18,"=kindred")+COUNTIF($C$30:$H$30,"=kindred")+COUNTIF($C$42:$Z$42,"kindred")+COUNTIF($C$52:$Z$52,"=kindred"))*3)+((COUNTIF($C$8:$H$8,"=kindred")+COUNTIF($C$19:$H$19,"=kindred")+COUNTIF($C$31:$H$31,"=kindred")+COUNTIF($C$43:$Z$43,"kindred")+COUNTIF($C$53:$Z$53,"=kindred"))*2)+((COUNTIF($C$9:$H$9,"=kindred")+COUNTIF($C$20:$H$20,"=kindred")+COUNTIF($C$32:$H$32,"=kindred")+COUNTIF($C$44:$Z$44,"kindred")+COUNTIF($C$54:$Z$54,"=kindred"))*1)</f>
        <v>15</v>
      </c>
      <c r="AF3">
        <f>(COUNTIF($L$6:$Z$6,"=kindred")*8)+(COUNTIF($L$10:$Z$10,"=kindred")*6)+(COUNTIF($L$14:$Z$14,"=kindred")*5)+(COUNTIF($L$18:$Z$18,"=kindred")*4)+(COUNTIF($L$22:$Z$22,"=kindred")*3)+(COUNTIF($L$26:$Z$26,"=kindred")*2)+(COUNTIF($L$30:$Z$30,"=kindred")*1)</f>
        <v>13</v>
      </c>
      <c r="AG3" s="2">
        <v>103.5</v>
      </c>
      <c r="AH3" s="2"/>
      <c r="AI3" s="2"/>
      <c r="AJ3" s="2"/>
      <c r="AK3" s="2"/>
    </row>
    <row r="4" spans="1:37" ht="12.75">
      <c r="A4" s="2">
        <v>3</v>
      </c>
      <c r="B4" s="3" t="s">
        <v>164</v>
      </c>
      <c r="C4" s="25" t="s">
        <v>52</v>
      </c>
      <c r="D4" s="27" t="s">
        <v>165</v>
      </c>
      <c r="E4" s="2"/>
      <c r="F4" s="2">
        <v>3</v>
      </c>
      <c r="G4" s="4" t="s">
        <v>348</v>
      </c>
      <c r="H4" s="16" t="s">
        <v>35</v>
      </c>
      <c r="I4" s="5" t="s">
        <v>437</v>
      </c>
      <c r="J4" s="2"/>
      <c r="K4" s="1" t="s">
        <v>65</v>
      </c>
      <c r="L4" s="16"/>
      <c r="M4" s="6"/>
      <c r="N4" s="2"/>
      <c r="O4" s="2"/>
      <c r="P4" s="2" t="s">
        <v>179</v>
      </c>
      <c r="Q4" s="16"/>
      <c r="R4" s="5"/>
      <c r="S4" s="2"/>
      <c r="T4" s="1" t="s">
        <v>342</v>
      </c>
      <c r="U4" s="16"/>
      <c r="V4" s="6"/>
      <c r="W4" s="2"/>
      <c r="X4" s="2"/>
      <c r="Y4" s="2" t="s">
        <v>60</v>
      </c>
      <c r="Z4" s="16"/>
      <c r="AA4" s="5"/>
      <c r="AB4" s="2" t="s">
        <v>33</v>
      </c>
      <c r="AC4" s="1" t="s">
        <v>25</v>
      </c>
      <c r="AD4">
        <f>(COUNTIF($C$2:$Z$2,"=cc")+COUNTIF($C$13:$H$13,"=cc")+COUNTIF($C$25:$H$25,"=cc")+COUNTIF($C$37:$Z$37,"=cc")+COUNTIF($C$47:$Z$47,"=cc"))*10+(COUNTIF($C$3:$H$3,"=cc")+COUNTIF($C$14:$H$14,"=cc")+COUNTIF($C$26:$H$26,"=cc")+COUNTIF($C$38:$Z$38,"cc")+COUNTIF($C$48:$Z$48,"=cc"))*8+(COUNTIF($C$4:$H$4,"=cc")+COUNTIF($C$15:$H$15,"=cc")+COUNTIF($C$27:$H$27,"=cc")+COUNTIF($C$39:$Z$39,"cc")+COUNTIF($C$49:$Z$49,"=cc"))*6+(COUNTIF($C$5:$H$5,"=cc")+COUNTIF($C$16:$H$16,"=cc")+COUNTIF($C$28:$H$28,"=cc")+COUNTIF($C$40:$Z$40,"cc")+COUNTIF($C$50:$Z$50,"=cc"))*5</f>
        <v>64</v>
      </c>
      <c r="AE4">
        <f>((COUNTIF($C$6:$H$6,"=cc")+COUNTIF($C$17:$H$17,"=cc")+COUNTIF($C$29:$H$29,"=cc")+COUNTIF($C$41:$Z$41,"cc")+COUNTIF($C$51:$Z$51,"=cc"))*4)+((COUNTIF($C$7:$H$7,"=cc")+COUNTIF($C$18:$H$18,"=cc")+COUNTIF($C$30:$H$30,"=cc")+COUNTIF($C$42:$Z$42,"cc")+COUNTIF($C$52:$Z$52,"=cc"))*3)+((COUNTIF($C$8:$H$8,"=cc")+COUNTIF($C$19:$H$19,"=cc")+COUNTIF($C$31:$H$31,"=cc")+COUNTIF($C$43:$Z$43,"cc")+COUNTIF($C$53:$Z$53,"=cc"))*2)+((COUNTIF($C$9:$H$9,"=cc")+COUNTIF($C$20:$H$20,"=cc")+COUNTIF($C$32:$H$32,"=cc")+COUNTIF($C$44:$Z$44,"cc")+COUNTIF($C$54:$Z$54,"=cc"))*1)</f>
        <v>6</v>
      </c>
      <c r="AF4">
        <f>(COUNTIF($L$6:$Z$6,"=cc")*8)+(COUNTIF($L$10:$Z$10,"=cc")*6)+(COUNTIF($L$14:$Z$14,"=cc")*5)+(COUNTIF($L$18:$Z$18,"=cc")*4)+(COUNTIF($L$22:$Z$22,"=cc")*3)+(COUNTIF($L$26:$Z$26,"=cc")*2)+(COUNTIF($L$30:$Z$30,"=cc")*1)</f>
        <v>16</v>
      </c>
      <c r="AG4" s="2">
        <f>SUM(AD4:AF4)</f>
        <v>86</v>
      </c>
      <c r="AH4" s="17"/>
      <c r="AI4" s="2"/>
      <c r="AJ4" s="2"/>
      <c r="AK4" s="2"/>
    </row>
    <row r="5" spans="1:37" ht="12.75">
      <c r="A5" s="2">
        <v>4</v>
      </c>
      <c r="B5" s="2" t="s">
        <v>166</v>
      </c>
      <c r="C5" s="16" t="s">
        <v>33</v>
      </c>
      <c r="D5" s="5" t="s">
        <v>167</v>
      </c>
      <c r="E5" s="2"/>
      <c r="F5" s="2">
        <v>4</v>
      </c>
      <c r="G5" s="4" t="s">
        <v>166</v>
      </c>
      <c r="H5" s="16" t="s">
        <v>33</v>
      </c>
      <c r="I5" s="5" t="s">
        <v>438</v>
      </c>
      <c r="J5" s="2"/>
      <c r="K5" s="1" t="s">
        <v>335</v>
      </c>
      <c r="L5" s="16"/>
      <c r="M5" s="6"/>
      <c r="N5" s="2"/>
      <c r="O5" s="2"/>
      <c r="P5" s="4" t="s">
        <v>180</v>
      </c>
      <c r="Q5" s="16"/>
      <c r="R5" s="5"/>
      <c r="S5" s="2"/>
      <c r="T5" s="1" t="s">
        <v>344</v>
      </c>
      <c r="U5" s="16"/>
      <c r="V5" s="6"/>
      <c r="W5" s="2"/>
      <c r="X5" s="2"/>
      <c r="Y5" s="4" t="s">
        <v>61</v>
      </c>
      <c r="Z5" s="16"/>
      <c r="AA5" s="5"/>
      <c r="AB5" s="4" t="s">
        <v>35</v>
      </c>
      <c r="AC5" s="1" t="s">
        <v>29</v>
      </c>
      <c r="AD5">
        <f>(COUNTIF($C$2:$Z$2,"=mve")+COUNTIF($C$13:$H$13,"=mve")+COUNTIF($C$25:$H$25,"=mve")+COUNTIF($C$37:$Z$37,"=mve")+COUNTIF($C$47:$Z$47,"=mve"))*10+(COUNTIF($C$3:$H$3,"=mve")+COUNTIF($C$14:$H$14,"=mve")+COUNTIF($C$26:$H$26,"=mve")+COUNTIF($C$38:$Z$38,"mve")+COUNTIF($C$48:$Z$48,"=mve"))*8+(COUNTIF($C$4:$H$4,"=mve")+COUNTIF($C$15:$H$15,"=mve")+COUNTIF($C$27:$H$27,"=mve")+COUNTIF($C$39:$Z$39,"mve")+COUNTIF($C$49:$Z$49,"=mve"))*6+(COUNTIF($C$5:$H$5,"=mve")+COUNTIF($C$16:$H$16,"=mve")+COUNTIF($C$28:$H$28,"=mve")+COUNTIF($C$40:$Z$40,"mve")+COUNTIF($C$50:$Z$50,"=mve"))*5</f>
        <v>47</v>
      </c>
      <c r="AE5">
        <f>((COUNTIF($C$6:$H$6,"=mve")+COUNTIF($C$17:$H$17,"=mve")+COUNTIF($C$29:$H$29,"=mve")+COUNTIF($C$41:$Z$41,"mve")+COUNTIF($C$51:$Z$51,"=mve"))*4)+((COUNTIF($C$7:$H$7,"=mve")+COUNTIF($C$18:$H$18,"=mve")+COUNTIF($C$30:$H$30,"=mve")+COUNTIF($C$42:$Z$42,"mve")+COUNTIF($C$52:$Z$52,"=mve"))*3)+((COUNTIF($C$8:$H$8,"=mve")+COUNTIF($C$19:$H$19,"=mve")+COUNTIF($C$31:$H$31,"=mve")+COUNTIF($C$43:$Z$43,"mve")+COUNTIF($C$53:$Z$53,"=mve"))*2)+((COUNTIF($C$9:$H$9,"=mve")+COUNTIF($C$20:$H$20,"=mve")+COUNTIF($C$32:$H$32,"=mve")+COUNTIF($C$44:$Z$44,"mve")+COUNTIF($C$54:$Z$54,"=mve"))*1)</f>
        <v>22</v>
      </c>
      <c r="AF5">
        <f>(COUNTIF($L$6:$Z$6,"=mve")*8)+(COUNTIF($L$10:$Z$10,"=mve")*6)+(COUNTIF($L$14:$Z$14,"=mve")*5)+(COUNTIF($L$18:$Z$18,"=mve")*4)+(COUNTIF($L$22:$Z$22,"=mve")*3)+(COUNTIF($L$26:$Z$26,"=mve")*2)+(COUNTIF($L$30:$Z$30,"=mve")*1)</f>
        <v>8</v>
      </c>
      <c r="AG5" s="2">
        <v>76.5</v>
      </c>
      <c r="AH5" s="2"/>
      <c r="AI5" s="4"/>
      <c r="AJ5" s="2"/>
      <c r="AK5" s="2"/>
    </row>
    <row r="6" spans="1:37" ht="12.75">
      <c r="A6" s="2">
        <v>5</v>
      </c>
      <c r="B6" s="4" t="s">
        <v>168</v>
      </c>
      <c r="C6" s="16" t="s">
        <v>37</v>
      </c>
      <c r="D6" s="5" t="s">
        <v>169</v>
      </c>
      <c r="E6" s="2"/>
      <c r="F6" s="2">
        <v>5</v>
      </c>
      <c r="G6" s="4" t="s">
        <v>439</v>
      </c>
      <c r="H6" s="16" t="s">
        <v>17</v>
      </c>
      <c r="I6" s="5" t="s">
        <v>440</v>
      </c>
      <c r="J6" s="2">
        <v>2</v>
      </c>
      <c r="K6" s="1" t="s">
        <v>176</v>
      </c>
      <c r="L6" s="16" t="s">
        <v>35</v>
      </c>
      <c r="M6" s="6" t="s">
        <v>336</v>
      </c>
      <c r="N6" s="2"/>
      <c r="O6" s="2">
        <v>2</v>
      </c>
      <c r="P6" s="4" t="s">
        <v>181</v>
      </c>
      <c r="Q6" s="16" t="s">
        <v>33</v>
      </c>
      <c r="R6" s="5" t="s">
        <v>182</v>
      </c>
      <c r="S6" s="2">
        <v>2</v>
      </c>
      <c r="T6" s="1" t="s">
        <v>498</v>
      </c>
      <c r="U6" s="16" t="s">
        <v>32</v>
      </c>
      <c r="V6" s="6" t="s">
        <v>499</v>
      </c>
      <c r="W6" s="2"/>
      <c r="X6" s="2">
        <v>2</v>
      </c>
      <c r="Y6" s="4" t="s">
        <v>62</v>
      </c>
      <c r="Z6" s="16" t="s">
        <v>33</v>
      </c>
      <c r="AA6" s="5" t="s">
        <v>63</v>
      </c>
      <c r="AB6" s="4" t="s">
        <v>28</v>
      </c>
      <c r="AC6" s="1" t="s">
        <v>28</v>
      </c>
      <c r="AD6">
        <f>(COUNTIF($C$2:$Z$2,"=thompson")+COUNTIF($C$13:$H$13,"=thompson")+COUNTIF($C$25:$H$25,"=thompson")+COUNTIF($C$37:$Z$37,"=thompson")+COUNTIF($C$47:$Z$47,"=thompson"))*10+(COUNTIF($C$3:$H$3,"=thompson")+COUNTIF($C$14:$H$14,"=thompson")+COUNTIF($C$26:$H$26,"=thompson")+COUNTIF($C$38:$Z$38,"thompson")+COUNTIF($C$48:$Z$48,"=thompson"))*8+(COUNTIF($C$4:$H$4,"=thompson")+COUNTIF($C$15:$H$15,"=thompson")+COUNTIF($C$27:$H$27,"=thompson")+COUNTIF($C$39:$Z$39,"thompson")+COUNTIF($C$49:$Z$49,"=thompson"))*6+(COUNTIF($C$5:$H$5,"=thompson")+COUNTIF($C$16:$H$16,"=thompson")+COUNTIF($C$28:$H$28,"=thompson")+COUNTIF($C$40:$Z$40,"thompson")+COUNTIF($C$50:$Z$50,"=thompson"))*5</f>
        <v>55</v>
      </c>
      <c r="AE6">
        <f>((COUNTIF($C$6:$H$6,"=thompson")+COUNTIF($C$17:$H$17,"=thompson")+COUNTIF($C$29:$H$29,"=thompson")+COUNTIF($C$41:$Z$41,"thompson")+COUNTIF($C$51:$Z$51,"=thompson"))*4)+((COUNTIF($C$7:$H$7,"=thompson")+COUNTIF($C$18:$H$18,"=thompson")+COUNTIF($C$30:$H$30,"=thompson")+COUNTIF($C$42:$Z$42,"thompson")+COUNTIF($C$52:$Z$52,"=thompson"))*3)+((COUNTIF($C$8:$H$8,"=thompson")+COUNTIF($C$19:$H$19,"=thompson")+COUNTIF($C$31:$H$31,"=thompson")+COUNTIF($C$43:$Z$43,"thompson")+COUNTIF($C$53:$Z$53,"=thompson"))*2)+((COUNTIF($C$9:$H$9,"=thompson")+COUNTIF($C$20:$H$20,"=thompson")+COUNTIF($C$32:$H$32,"=thompson")+COUNTIF($C$44:$Z$44,"thompson")+COUNTIF($C$54:$Z$54,"=thompson"))*1)</f>
        <v>8</v>
      </c>
      <c r="AF6">
        <f>(COUNTIF($L$6:$Z$6,"=thompson")*8)+(COUNTIF($L$10:$Z$10,"=thompson")*6)+(COUNTIF($L$14:$Z$14,"=thompson")*5)+(COUNTIF($L$18:$Z$18,"=thompson")*4)+(COUNTIF($L$22:$Z$22,"=thompson")*3)+(COUNTIF($L$26:$Z$26,"=thompson")*2)+(COUNTIF($L$30:$Z$30,"=thompson")*1)</f>
        <v>0</v>
      </c>
      <c r="AG6" s="2">
        <f aca="true" t="shared" si="0" ref="AG6:AG17">SUM(AD6:AF6)</f>
        <v>63</v>
      </c>
      <c r="AH6" s="2"/>
      <c r="AI6" s="4"/>
      <c r="AJ6" s="2"/>
      <c r="AK6" s="2"/>
    </row>
    <row r="7" spans="1:37" ht="12.75">
      <c r="A7" s="2">
        <v>6</v>
      </c>
      <c r="B7" s="4" t="s">
        <v>170</v>
      </c>
      <c r="C7" s="16" t="s">
        <v>28</v>
      </c>
      <c r="D7" s="5" t="s">
        <v>171</v>
      </c>
      <c r="E7" s="2"/>
      <c r="F7" s="2">
        <v>6</v>
      </c>
      <c r="G7" s="4" t="s">
        <v>104</v>
      </c>
      <c r="H7" s="16" t="s">
        <v>36</v>
      </c>
      <c r="I7" s="5" t="s">
        <v>441</v>
      </c>
      <c r="J7" s="2"/>
      <c r="K7" s="1" t="s">
        <v>178</v>
      </c>
      <c r="L7" s="16"/>
      <c r="M7" s="6"/>
      <c r="N7" s="2"/>
      <c r="O7" s="2"/>
      <c r="P7" s="4" t="s">
        <v>65</v>
      </c>
      <c r="Q7" s="16"/>
      <c r="R7" s="5"/>
      <c r="S7" s="2"/>
      <c r="T7" s="1" t="s">
        <v>500</v>
      </c>
      <c r="U7" s="16"/>
      <c r="V7" s="6"/>
      <c r="W7" s="2"/>
      <c r="X7" s="2"/>
      <c r="Y7" s="4" t="s">
        <v>64</v>
      </c>
      <c r="Z7" s="16"/>
      <c r="AA7" s="5"/>
      <c r="AB7" s="4" t="s">
        <v>37</v>
      </c>
      <c r="AC7" s="1" t="s">
        <v>22</v>
      </c>
      <c r="AD7">
        <f>(COUNTIF($C$2:$Z$2,"=nc")+COUNTIF($C$13:$H$13,"=nc")+COUNTIF($C$25:$H$25,"=nc")+COUNTIF($C$37:$Z$37,"=nc")+COUNTIF($C$47:$Z$47,"=nc"))*10+(COUNTIF($C$3:$H$3,"=nc")+COUNTIF($C$14:$H$14,"=nc")+COUNTIF($C$26:$H$26,"=nc")+COUNTIF($C$38:$Z$38,"nc")+COUNTIF($C$48:$Z$48,"=nc"))*8+(COUNTIF($C$4:$H$4,"=nc")+COUNTIF($C$15:$H$15,"=nc")+COUNTIF($C$27:$H$27,"=nc")+COUNTIF($C$39:$Z$39,"nc")+COUNTIF($C$49:$Z$49,"=nc"))*6+(COUNTIF($C$5:$H$5,"=nc")+COUNTIF($C$16:$H$16,"=nc")+COUNTIF($C$28:$H$28,"=nc")+COUNTIF($C$40:$Z$40,"nc")+COUNTIF($C$50:$Z$50,"=nc"))*5</f>
        <v>26</v>
      </c>
      <c r="AE7">
        <f>((COUNTIF($C$6:$H$6,"=nc")+COUNTIF($C$17:$H$17,"=nc")+COUNTIF($C$29:$H$29,"=nc")+COUNTIF($C$41:$Z$41,"nc")+COUNTIF($C$51:$Z$51,"=nc"))*4)+((COUNTIF($C$7:$H$7,"=nc")+COUNTIF($C$18:$H$18,"=nc")+COUNTIF($C$30:$H$30,"=nc")+COUNTIF($C$42:$Z$42,"nc")+COUNTIF($C$52:$Z$52,"=nc"))*3)+((COUNTIF($C$8:$H$8,"=nc")+COUNTIF($C$19:$H$19,"=nc")+COUNTIF($C$31:$H$31,"=nc")+COUNTIF($C$43:$Z$43,"nc")+COUNTIF($C$53:$Z$53,"=nc"))*2)+((COUNTIF($C$9:$H$9,"=nc")+COUNTIF($C$20:$H$20,"=nc")+COUNTIF($C$32:$H$32,"=nc")+COUNTIF($C$44:$Z$44,"nc")+COUNTIF($C$54:$Z$54,"=nc"))*1)</f>
        <v>12</v>
      </c>
      <c r="AF7">
        <f>(COUNTIF($L$6:$Z$6,"=nc")*8)+(COUNTIF($L$10:$Z$10,"=nc")*6)+(COUNTIF($L$14:$Z$14,"=nc")*5)+(COUNTIF($L$18:$Z$18,"=nc")*4)+(COUNTIF($L$22:$Z$22,"=nc")*3)+(COUNTIF($L$26:$Z$26,"=nc")*2)+(COUNTIF($L$30:$Z$30,"=nc")*1)</f>
        <v>17</v>
      </c>
      <c r="AG7" s="2">
        <f t="shared" si="0"/>
        <v>55</v>
      </c>
      <c r="AH7" s="2"/>
      <c r="AI7" s="4"/>
      <c r="AJ7" s="2"/>
      <c r="AK7" s="2"/>
    </row>
    <row r="8" spans="1:37" ht="12.75">
      <c r="A8" s="2">
        <v>7</v>
      </c>
      <c r="B8" s="4" t="s">
        <v>172</v>
      </c>
      <c r="C8" s="16" t="s">
        <v>36</v>
      </c>
      <c r="D8" s="5" t="s">
        <v>173</v>
      </c>
      <c r="E8" s="2"/>
      <c r="F8" s="2">
        <v>7</v>
      </c>
      <c r="G8" s="4" t="s">
        <v>112</v>
      </c>
      <c r="H8" s="16" t="s">
        <v>28</v>
      </c>
      <c r="I8" s="5" t="s">
        <v>442</v>
      </c>
      <c r="J8" s="2"/>
      <c r="K8" s="1" t="s">
        <v>179</v>
      </c>
      <c r="L8" s="16"/>
      <c r="M8" s="6"/>
      <c r="N8" s="2"/>
      <c r="O8" s="2"/>
      <c r="P8" s="4" t="s">
        <v>64</v>
      </c>
      <c r="Q8" s="16"/>
      <c r="R8" s="5"/>
      <c r="S8" s="2"/>
      <c r="T8" s="1" t="s">
        <v>501</v>
      </c>
      <c r="U8" s="16"/>
      <c r="V8" s="6"/>
      <c r="W8" s="2"/>
      <c r="X8" s="2"/>
      <c r="Y8" s="4" t="s">
        <v>65</v>
      </c>
      <c r="Z8" s="16"/>
      <c r="AA8" s="5"/>
      <c r="AB8" s="2" t="s">
        <v>32</v>
      </c>
      <c r="AC8" s="1" t="s">
        <v>30</v>
      </c>
      <c r="AD8">
        <f>(COUNTIF($C$2:$Z$2,"=bcn")+COUNTIF($C$13:$H$13,"=bcn")+COUNTIF($C$25:$H$25,"=bcn")+COUNTIF($C$37:$Z$37,"=bcn")+COUNTIF($C$47:$Z$47,"=bcn"))*10+(COUNTIF($C$3:$H$3,"=bcn")+COUNTIF($C$14:$H$14,"=bcn")+COUNTIF($C$26:$H$26,"=bcn")+COUNTIF($C$38:$Z$38,"bcn")+COUNTIF($C$48:$Z$48,"=bcn"))*8+(COUNTIF($C$4:$H$4,"=bcn")+COUNTIF($C$15:$H$15,"=bcn")+COUNTIF($C$27:$H$27,"=bcn")+COUNTIF($C$39:$Z$39,"bcn")+COUNTIF($C$49:$Z$49,"=bcn"))*6+(COUNTIF($C$5:$H$5,"=bcn")+COUNTIF($C$16:$H$16,"=bcn")+COUNTIF($C$28:$H$28,"=bcn")+COUNTIF($C$40:$Z$40,"bcn")+COUNTIF($C$50:$Z$50,"=bcn"))*5</f>
        <v>35</v>
      </c>
      <c r="AE8">
        <f>((COUNTIF($C$6:$H$6,"=bcn")+COUNTIF($C$17:$H$17,"=bcn")+COUNTIF($C$29:$H$29,"=bcn")+COUNTIF($C$41:$Z$41,"bcn")+COUNTIF($C$51:$Z$51,"=bcn"))*4)+((COUNTIF($C$7:$H$7,"=bcn")+COUNTIF($C$18:$H$18,"=bcn")+COUNTIF($C$30:$H$30,"=bcn")+COUNTIF($C$42:$Z$42,"bcn")+COUNTIF($C$52:$Z$52,"=bcn"))*3)+((COUNTIF($C$8:$H$8,"=bcn")+COUNTIF($C$19:$H$19,"=bcn")+COUNTIF($C$31:$H$31,"=bcn")+COUNTIF($C$43:$Z$43,"bcn")+COUNTIF($C$53:$Z$53,"=bcn"))*2)+((COUNTIF($C$9:$H$9,"=bcn")+COUNTIF($C$20:$H$20,"=bcn")+COUNTIF($C$32:$H$32,"=bcn")+COUNTIF($C$44:$Z$44,"bcn")+COUNTIF($C$54:$Z$54,"=bcn"))*1)</f>
        <v>7</v>
      </c>
      <c r="AF8">
        <f>(COUNTIF($L$6:$Z$6,"=bcn")*8)+(COUNTIF($L$10:$Z$10,"=bcn")*6)+(COUNTIF($L$14:$Z$14,"=bcn")*5)+(COUNTIF($L$18:$Z$18,"=bcn")*4)+(COUNTIF($L$22:$Z$22,"=bcn")*3)+(COUNTIF($L$26:$Z$26,"=bcn")*2)+(COUNTIF($L$30:$Z$30,"=bcn")*1)</f>
        <v>8</v>
      </c>
      <c r="AG8" s="2">
        <f t="shared" si="0"/>
        <v>50</v>
      </c>
      <c r="AH8" s="2"/>
      <c r="AI8" s="4"/>
      <c r="AJ8" s="2"/>
      <c r="AK8" s="2"/>
    </row>
    <row r="9" spans="1:37" ht="12.75">
      <c r="A9" s="2">
        <v>8</v>
      </c>
      <c r="B9" s="4" t="s">
        <v>174</v>
      </c>
      <c r="C9" s="16" t="s">
        <v>34</v>
      </c>
      <c r="D9" s="5" t="s">
        <v>175</v>
      </c>
      <c r="E9" s="2"/>
      <c r="F9" s="2">
        <v>8</v>
      </c>
      <c r="G9" s="4" t="s">
        <v>350</v>
      </c>
      <c r="H9" s="16" t="s">
        <v>32</v>
      </c>
      <c r="I9" s="5" t="s">
        <v>443</v>
      </c>
      <c r="J9" s="2"/>
      <c r="K9" s="1" t="s">
        <v>180</v>
      </c>
      <c r="L9" s="16"/>
      <c r="M9" s="6"/>
      <c r="N9" s="2"/>
      <c r="O9" s="2"/>
      <c r="P9" s="4" t="s">
        <v>183</v>
      </c>
      <c r="Q9" s="16"/>
      <c r="R9" s="5"/>
      <c r="S9" s="2"/>
      <c r="T9" s="1" t="s">
        <v>502</v>
      </c>
      <c r="U9" s="16"/>
      <c r="V9" s="6"/>
      <c r="W9" s="2"/>
      <c r="X9" s="2"/>
      <c r="Y9" s="4" t="s">
        <v>66</v>
      </c>
      <c r="Z9" s="16"/>
      <c r="AA9" s="5"/>
      <c r="AB9" s="4" t="s">
        <v>44</v>
      </c>
      <c r="AC9" s="1" t="s">
        <v>41</v>
      </c>
      <c r="AD9">
        <f>(COUNTIF($C$2:$Z$2,"=FS")+COUNTIF($C$13:$H$13,"=FS")+COUNTIF($C$25:$H$25,"=FS")+COUNTIF($C$37:$Z$37,"=FS")+COUNTIF($C$47:$Z$47,"=FS"))*10+(COUNTIF($C$3:$H$3,"=FS")+COUNTIF($C$14:$H$14,"=FS")+COUNTIF($C$26:$H$26,"=FS")+COUNTIF($C$38:$Z$38,"FS")+COUNTIF($C$48:$Z$48,"=FS"))*8+(COUNTIF($C$4:$H$4,"=FS")+COUNTIF($C$15:$H$15,"=FS")+COUNTIF($C$27:$H$27,"=FS")+COUNTIF($C$39:$Z$39,"FS")+COUNTIF($C$49:$Z$49,"=FS"))*6+(COUNTIF($C$5:$H$5,"=FS")+COUNTIF($C$16:$H$16,"=FS")+COUNTIF($C$28:$H$28,"=FS")+COUNTIF($C$40:$Z$40,"FS")+COUNTIF($C$50:$Z$50,"=FS"))*5</f>
        <v>36</v>
      </c>
      <c r="AE9">
        <f>((COUNTIF($C$6:$H$6,"=FS")+COUNTIF($C$17:$H$17,"=FS")+COUNTIF($C$29:$H$29,"=FS")+COUNTIF($C$41:$Z$41,"FS")+COUNTIF($C$51:$Z$51,"=FS"))*4)+((COUNTIF($C$7:$H$7,"=FS")+COUNTIF($C$18:$H$18,"=FS")+COUNTIF($C$30:$H$30,"=FS")+COUNTIF($C$42:$Z$42,"FS")+COUNTIF($C$52:$Z$52,"=FS"))*3)+((COUNTIF($C$8:$H$8,"=FS")+COUNTIF($C$19:$H$19,"=FS")+COUNTIF($C$31:$H$31,"=FS")+COUNTIF($C$43:$Z$43,"FS")+COUNTIF($C$53:$Z$53,"=FS"))*2)+((COUNTIF($C$9:$H$9,"=FS")+COUNTIF($C$20:$H$20,"=FS")+COUNTIF($C$32:$H$32,"=FS")+COUNTIF($C$44:$Z$44,"FS")+COUNTIF($C$54:$Z$54,"=FS"))*1)</f>
        <v>9</v>
      </c>
      <c r="AF9">
        <f>(COUNTIF($L$6:$Z$6,"=FS")*8)+(COUNTIF($L$10:$Z$10,"=FS")*6)+(COUNTIF($L$14:$Z$14,"=FS")*5)+(COUNTIF($L$18:$Z$18,"=FS")*4)+(COUNTIF($L$22:$Z$22,"=FS")*3)+(COUNTIF($L$26:$Z$26,"=FS")*2)+(COUNTIF($L$30:$Z$30,"=FS")*1)</f>
        <v>4</v>
      </c>
      <c r="AG9" s="2">
        <f t="shared" si="0"/>
        <v>49</v>
      </c>
      <c r="AH9" s="2"/>
      <c r="AI9" s="4"/>
      <c r="AJ9" s="2"/>
      <c r="AK9" s="2"/>
    </row>
    <row r="10" spans="1:37" ht="12.75">
      <c r="A10" s="2"/>
      <c r="B10" s="2"/>
      <c r="C10" s="2"/>
      <c r="D10" s="5"/>
      <c r="E10" s="2"/>
      <c r="F10" s="2"/>
      <c r="G10" s="2"/>
      <c r="H10" s="2"/>
      <c r="I10" s="5"/>
      <c r="J10" s="2">
        <v>3</v>
      </c>
      <c r="K10" s="1"/>
      <c r="L10" s="16" t="s">
        <v>37</v>
      </c>
      <c r="M10" s="5" t="s">
        <v>337</v>
      </c>
      <c r="N10" s="2"/>
      <c r="O10" s="2">
        <v>3</v>
      </c>
      <c r="P10" s="4" t="s">
        <v>184</v>
      </c>
      <c r="Q10" s="16" t="s">
        <v>37</v>
      </c>
      <c r="R10" s="5" t="s">
        <v>185</v>
      </c>
      <c r="S10" s="2">
        <v>3</v>
      </c>
      <c r="T10" s="25"/>
      <c r="U10" s="25" t="s">
        <v>52</v>
      </c>
      <c r="V10" s="27" t="s">
        <v>503</v>
      </c>
      <c r="W10" s="2"/>
      <c r="X10" s="2">
        <v>3</v>
      </c>
      <c r="Y10" s="20"/>
      <c r="Z10" s="25" t="s">
        <v>52</v>
      </c>
      <c r="AA10" s="27" t="s">
        <v>67</v>
      </c>
      <c r="AB10" s="4" t="s">
        <v>38</v>
      </c>
      <c r="AC10" s="1" t="s">
        <v>3</v>
      </c>
      <c r="AD10" s="2">
        <f>(COUNTIF($C$2:$Z$2,"=og")+COUNTIF($C$13:$H$13,"=og")+COUNTIF($C$25:$H$25,"=og")+COUNTIF($C$37:$Z$37,"=og")+COUNTIF($C$47:$Z$47,"=og"))*10+(COUNTIF($C$3:$H$3,"=og")+COUNTIF($C$14:$H$14,"=og")+COUNTIF($C$26:$H$26,"=og")+COUNTIF($C$38:$Z$38,"og")+COUNTIF($C$48:$Z$48,"=og"))*8+(COUNTIF($C$4:$H$4,"=og")+COUNTIF($C$15:$H$15,"=og")+COUNTIF($C$27:$H$27,"=og")+COUNTIF($C$39:$Z$39,"og")+COUNTIF($C$49:$Z$49,"=og"))*6+(COUNTIF($C$5:$H$5,"=og")+COUNTIF($C$16:$H$16,"=og")+COUNTIF($C$28:$H$28,"=og")+COUNTIF($C$40:$Z$40,"og")+COUNTIF($C$50:$Z$50,"=og"))*5</f>
        <v>18</v>
      </c>
      <c r="AE10" s="2">
        <f>((COUNTIF($C$6:$H$6,"=og")+COUNTIF($C$17:$H$17,"=og")+COUNTIF($C$29:$H$29,"=og")+COUNTIF($C$41:$Z$41,"og")+COUNTIF($C$51:$Z$51,"=og"))*4)+((COUNTIF($C$7:$H$7,"=og")+COUNTIF($C$18:$H$18,"=og")+COUNTIF($C$30:$H$30,"=og")+COUNTIF($C$42:$Z$42,"og")+COUNTIF($C$52:$Z$52,"=og"))*3)+((COUNTIF($C$8:$H$8,"=og")+COUNTIF($C$19:$H$19,"=og")+COUNTIF($C$31:$H$31,"=og")+COUNTIF($C$43:$Z$43,"og")+COUNTIF($C$53:$Z$53,"=og"))*2)+((COUNTIF($C$9:$H$9,"=og")+COUNTIF($C$20:$H$20,"=og")+COUNTIF($C$32:$H$32,"=og")+COUNTIF($C$44:$Z$44,"og")+COUNTIF($C$54:$Z$54,"=og"))*1)</f>
        <v>14</v>
      </c>
      <c r="AF10" s="2">
        <f>(COUNTIF($L$6:$Z$6,"=og")*8)+(COUNTIF($L$10:$Z$10,"=og")*6)+(COUNTIF($L$14:$Z$14,"=og")*5)+(COUNTIF($L$18:$Z$18,"=og")*4)+(COUNTIF($L$22:$Z$22,"=og")*3)+(COUNTIF($L$26:$Z$26,"=og")*2)+(COUNTIF($L$30:$Z$30,"=og")*1)</f>
        <v>3</v>
      </c>
      <c r="AG10" s="2">
        <f t="shared" si="0"/>
        <v>35</v>
      </c>
      <c r="AH10" s="2"/>
      <c r="AI10" s="4"/>
      <c r="AJ10" s="2"/>
      <c r="AK10" s="2"/>
    </row>
    <row r="11" spans="1:37" ht="12.75">
      <c r="A11" s="2"/>
      <c r="B11" s="2"/>
      <c r="C11" s="2"/>
      <c r="D11" s="5"/>
      <c r="E11" s="2"/>
      <c r="F11" s="2"/>
      <c r="G11" s="2"/>
      <c r="H11" s="2"/>
      <c r="I11" s="5"/>
      <c r="J11" s="2"/>
      <c r="K11" s="1"/>
      <c r="L11" s="16"/>
      <c r="M11" s="5"/>
      <c r="N11" s="2"/>
      <c r="O11" s="2"/>
      <c r="P11" s="4" t="s">
        <v>186</v>
      </c>
      <c r="Q11" s="16"/>
      <c r="R11" s="5"/>
      <c r="S11" s="2"/>
      <c r="T11" s="1"/>
      <c r="U11" s="16"/>
      <c r="V11" s="5"/>
      <c r="W11" s="2"/>
      <c r="X11" s="2"/>
      <c r="Y11" s="20"/>
      <c r="Z11" s="25"/>
      <c r="AA11" s="27"/>
      <c r="AB11" s="4" t="s">
        <v>51</v>
      </c>
      <c r="AC11" s="1" t="s">
        <v>51</v>
      </c>
      <c r="AD11">
        <f>(COUNTIF($C$2:$Z$2,"=Hillsboro")+COUNTIF($C$13:$H$13,"=Hillsboro")+COUNTIF($C$25:$H$25,"=Hillsboro")+COUNTIF($C$37:$Z$37,"=Hillsboro")+COUNTIF($C$47:$Z$47,"=Hillsboro"))*10+(COUNTIF($C$3:$H$3,"=Hillsboro")+COUNTIF($C$14:$H$14,"=Hillsboro")+COUNTIF($C$26:$H$26,"=Hillsboro")+COUNTIF($C$38:$Z$38,"Hillsboro")+COUNTIF($C$48:$Z$48,"=Hillsboro"))*8+(COUNTIF($C$4:$H$4,"=Hillsboro")+COUNTIF($C$15:$H$15,"=Hillsboro")+COUNTIF($C$27:$H$27,"=Hillsboro")+COUNTIF($C$39:$Z$39,"Hillsboro")+COUNTIF($C$49:$Z$49,"=Hillsboro"))*6+(COUNTIF($C$5:$H$5,"=Hillsboro")+COUNTIF($C$16:$H$16,"=Hillsboro")+COUNTIF($C$28:$H$28,"=Hillsboro")+COUNTIF($C$40:$Z$40,"Hillsboro")+COUNTIF($C$50:$Z$50,"=Hillsboro"))*5</f>
        <v>20</v>
      </c>
      <c r="AE11">
        <f>((COUNTIF($C$6:$H$6,"=Hillsboro")+COUNTIF($C$17:$H$17,"=Hillsboro")+COUNTIF($C$29:$H$29,"=Hillsboro")+COUNTIF($C$41:$Z$41,"Hillsboro")+COUNTIF($C$51:$Z$51,"=Hillsboro"))*4)+((COUNTIF($C$7:$H$7,"=Hillsboro")+COUNTIF($C$18:$H$18,"=Hillsboro")+COUNTIF($C$30:$H$30,"=Hillsboro")+COUNTIF($C$42:$Z$42,"Hillsboro")+COUNTIF($C$52:$Z$52,"=Hillsboro"))*3)+((COUNTIF($C$8:$H$8,"=Hillsboro")+COUNTIF($C$19:$H$19,"=Hillsboro")+COUNTIF($C$31:$H$31,"=Hillsboro")+COUNTIF($C$43:$Z$43,"Hillsboro")+COUNTIF($C$53:$Z$53,"=Hillsboro"))*2)+((COUNTIF($C$9:$H$9,"=Hillsboro")+COUNTIF($C$20:$H$20,"=Hillsboro")+COUNTIF($C$32:$H$32,"=Hillsboro")+COUNTIF($C$44:$Z$44,"Hillsboro")+COUNTIF($C$54:$Z$54,"=Hillsboro"))*1)</f>
        <v>9</v>
      </c>
      <c r="AF11">
        <f>(COUNTIF($L$6:$Z$6,"=Hillsboro")*8)+(COUNTIF($L$10:$Z$10,"=Hillsboro")*6)+(COUNTIF($L$14:$Z$14,"=Hillsboro")*5)+(COUNTIF($L$18:$Z$18,"=Hillsboro")*4)+(COUNTIF($L$22:$Z$22,"=Hillsboro")*3)+(COUNTIF($L$26:$Z$26,"=Hillsboro")*2)+(COUNTIF($L$30:$Z$30,"=Hillsboro")*1)</f>
        <v>3</v>
      </c>
      <c r="AG11" s="2">
        <f t="shared" si="0"/>
        <v>32</v>
      </c>
      <c r="AH11" s="2"/>
      <c r="AI11" s="4"/>
      <c r="AJ11" s="2"/>
      <c r="AK11" s="2"/>
    </row>
    <row r="12" spans="1:37" ht="12.75">
      <c r="A12" s="2"/>
      <c r="B12" s="11" t="s">
        <v>2</v>
      </c>
      <c r="C12" s="12"/>
      <c r="D12" s="13"/>
      <c r="E12" s="2"/>
      <c r="F12" s="2"/>
      <c r="G12" s="11" t="s">
        <v>4</v>
      </c>
      <c r="H12" s="12"/>
      <c r="I12" s="13"/>
      <c r="J12" s="2"/>
      <c r="K12" s="1"/>
      <c r="L12" s="16"/>
      <c r="M12" s="5"/>
      <c r="N12" s="2"/>
      <c r="O12" s="2"/>
      <c r="P12" s="4" t="s">
        <v>187</v>
      </c>
      <c r="Q12" s="16"/>
      <c r="R12" s="5"/>
      <c r="S12" s="2"/>
      <c r="T12" s="1"/>
      <c r="U12" s="16"/>
      <c r="V12" s="5"/>
      <c r="W12" s="2"/>
      <c r="X12" s="2"/>
      <c r="Y12" s="4"/>
      <c r="Z12" s="16"/>
      <c r="AA12" s="5"/>
      <c r="AB12" s="4" t="s">
        <v>43</v>
      </c>
      <c r="AC12" s="1" t="s">
        <v>42</v>
      </c>
      <c r="AD12">
        <f>(COUNTIF($C$2:$Z$2,"=FD")+COUNTIF($C$13:$H$13,"=FD")+COUNTIF($C$25:$H$25,"=FD")+COUNTIF($C$37:$Z$37,"=FD")+COUNTIF($C$47:$Z$47,"=FD"))*10+(COUNTIF($C$3:$H$3,"=FD")+COUNTIF($C$14:$H$14,"=FD")+COUNTIF($C$26:$H$26,"=FD")+COUNTIF($C$38:$Z$38,"FD")+COUNTIF($C$48:$Z$48,"=FD"))*8+(COUNTIF($C$4:$H$4,"=FD")+COUNTIF($C$15:$H$15,"=FD")+COUNTIF($C$27:$H$27,"=FD")+COUNTIF($C$39:$Z$39,"FD")+COUNTIF($C$49:$Z$49,"=FD"))*6+(COUNTIF($C$5:$H$5,"=FD")+COUNTIF($C$16:$H$16,"=FD")+COUNTIF($C$28:$H$28,"=FD")+COUNTIF($C$40:$Z$40,"FD")+COUNTIF($C$50:$Z$50,"=FD"))*5</f>
        <v>11</v>
      </c>
      <c r="AE12">
        <f>((COUNTIF($C$6:$H$6,"=FD")+COUNTIF($C$17:$H$17,"=FD")+COUNTIF($C$29:$H$29,"=FD")+COUNTIF($C$41:$Z$41,"FD")+COUNTIF($C$51:$Z$51,"=FD"))*4)+((COUNTIF($C$7:$H$7,"=FD")+COUNTIF($C$18:$H$18,"=FD")+COUNTIF($C$30:$H$30,"=FD")+COUNTIF($C$42:$Z$42,"FD")+COUNTIF($C$52:$Z$52,"=FD"))*3)+((COUNTIF($C$8:$H$8,"=FD")+COUNTIF($C$19:$H$19,"=FD")+COUNTIF($C$31:$H$31,"=FD")+COUNTIF($C$43:$Z$43,"FD")+COUNTIF($C$53:$Z$53,"=FD"))*2)+((COUNTIF($C$9:$H$9,"=FD")+COUNTIF($C$20:$H$20,"=FD")+COUNTIF($C$32:$H$32,"=FD")+COUNTIF($C$44:$Z$44,"FD")+COUNTIF($C$54:$Z$54,"=FD"))*1)</f>
        <v>6</v>
      </c>
      <c r="AF12">
        <f>(COUNTIF($L$6:$Z$6,"=FD")*8)+(COUNTIF($L$10:$Z$10,"=FD")*6)+(COUNTIF($L$14:$Z$14,"=FD")*5)+(COUNTIF($L$18:$Z$18,"=FD")*4)+(COUNTIF($L$22:$Z$22,"=FD")*3)+(COUNTIF($L$26:$Z$26,"=FD")*2)+(COUNTIF($L$30:$Z$30,"=FD")*1)</f>
        <v>0</v>
      </c>
      <c r="AG12" s="2">
        <f t="shared" si="0"/>
        <v>17</v>
      </c>
      <c r="AH12" s="2"/>
      <c r="AI12" s="4"/>
      <c r="AJ12" s="2"/>
      <c r="AK12" s="2"/>
    </row>
    <row r="13" spans="1:37" ht="12.75">
      <c r="A13" s="2">
        <v>1</v>
      </c>
      <c r="B13" s="4" t="s">
        <v>160</v>
      </c>
      <c r="C13" s="16" t="s">
        <v>33</v>
      </c>
      <c r="D13" s="5" t="s">
        <v>345</v>
      </c>
      <c r="E13" s="2"/>
      <c r="F13" s="2">
        <v>1</v>
      </c>
      <c r="G13" s="4" t="s">
        <v>196</v>
      </c>
      <c r="H13" s="16" t="s">
        <v>32</v>
      </c>
      <c r="I13" s="5" t="s">
        <v>393</v>
      </c>
      <c r="J13" s="2"/>
      <c r="K13" s="25"/>
      <c r="L13" s="25"/>
      <c r="M13" s="27"/>
      <c r="N13" s="2"/>
      <c r="O13" s="2"/>
      <c r="P13" s="4" t="s">
        <v>188</v>
      </c>
      <c r="Q13" s="16"/>
      <c r="R13" s="5"/>
      <c r="S13" s="2"/>
      <c r="T13" s="1"/>
      <c r="U13" s="16"/>
      <c r="V13" s="5"/>
      <c r="W13" s="2"/>
      <c r="X13" s="2"/>
      <c r="Y13" s="4"/>
      <c r="Z13" s="16"/>
      <c r="AA13" s="5"/>
      <c r="AB13" s="4" t="s">
        <v>36</v>
      </c>
      <c r="AC13" s="1" t="s">
        <v>26</v>
      </c>
      <c r="AD13" s="2">
        <f>(COUNTIF($C$2:$Z$2,"=mpcg")+COUNTIF($C$13:$H$13,"=mpcg")+COUNTIF($C$25:$H$25,"=mpcg")+COUNTIF($C$37:$Z$37,"=mpcg")+COUNTIF($C$47:$Z$47,"=mpcg"))*10+(COUNTIF($C$3:$H$3,"=mpcg")+COUNTIF($C$14:$H$14,"=mpcg")+COUNTIF($C$26:$H$26,"=mpcg")+COUNTIF($C$38:$Z$38,"mpcg")+COUNTIF($C$48:$Z$48,"=mpcg"))*8+(COUNTIF($C$4:$H$4,"=mpcg")+COUNTIF($C$15:$H$15,"=mpcg")+COUNTIF($C$27:$H$27,"=mpcg")+COUNTIF($C$39:$Z$39,"mpcg")+COUNTIF($C$49:$Z$49,"=mpcg"))*6+(COUNTIF($C$5:$H$5,"=mpcg")+COUNTIF($C$16:$H$16,"=mpcg")+COUNTIF($C$28:$H$28,"=mpcg")+COUNTIF($C$40:$Z$40,"mpcg")+COUNTIF($C$50:$Z$50,"=mpcg"))*5</f>
        <v>5</v>
      </c>
      <c r="AE13" s="2">
        <f>((COUNTIF($C$6:$H$6,"=mpcg")+COUNTIF($C$17:$H$17,"=mpcg")+COUNTIF($C$29:$H$29,"=mpcg")+COUNTIF($C$41:$Z$41,"mpcg")+COUNTIF($C$51:$Z$51,"=mpcg"))*4)+((COUNTIF($C$7:$H$7,"=mpcg")+COUNTIF($C$18:$H$18,"=mpcg")+COUNTIF($C$30:$H$30,"=mpcg")+COUNTIF($C$42:$Z$42,"mpcg")+COUNTIF($C$52:$Z$52,"=mpcg"))*3)+((COUNTIF($C$8:$H$8,"=mpcg")+COUNTIF($C$19:$H$19,"=mpcg")+COUNTIF($C$31:$H$31,"=mpcg")+COUNTIF($C$43:$Z$43,"mpcg")+COUNTIF($C$53:$Z$53,"=mpcg"))*2)+((COUNTIF($C$9:$H$9,"=mpcg")+COUNTIF($C$20:$H$20,"=mpcg")+COUNTIF($C$32:$H$32,"=mpcg")+COUNTIF($C$44:$Z$44,"mpcg")+COUNTIF($C$54:$Z$54,"=mpcg"))*1)</f>
        <v>5</v>
      </c>
      <c r="AF13" s="2">
        <f>(COUNTIF($L$6:$Z$6,"=mpcg")*8)+(COUNTIF($L$10:$Z$10,"=mpcg")*6)+(COUNTIF($L$14:$Z$14,"=mpcg")*5)+(COUNTIF($L$18:$Z$18,"=mpcg")*4)+(COUNTIF($L$22:$Z$22,"=mpcg")*3)+(COUNTIF($L$26:$Z$26,"=mpcg")*2)+(COUNTIF($L$30:$Z$30,"=mpcg")*1)</f>
        <v>0</v>
      </c>
      <c r="AG13" s="2">
        <f t="shared" si="0"/>
        <v>10</v>
      </c>
      <c r="AH13" s="2"/>
      <c r="AI13" s="4"/>
      <c r="AJ13" s="2"/>
      <c r="AK13" s="2"/>
    </row>
    <row r="14" spans="1:37" ht="12.75">
      <c r="A14" s="2">
        <v>2</v>
      </c>
      <c r="B14" s="4" t="s">
        <v>346</v>
      </c>
      <c r="C14" s="16" t="s">
        <v>44</v>
      </c>
      <c r="D14" s="5" t="s">
        <v>347</v>
      </c>
      <c r="E14" s="2"/>
      <c r="F14" s="2">
        <v>2</v>
      </c>
      <c r="G14" s="4" t="s">
        <v>208</v>
      </c>
      <c r="H14" s="16" t="s">
        <v>17</v>
      </c>
      <c r="I14" s="5" t="s">
        <v>394</v>
      </c>
      <c r="J14" s="2">
        <v>4</v>
      </c>
      <c r="K14" s="25"/>
      <c r="L14" s="25" t="s">
        <v>52</v>
      </c>
      <c r="M14" s="27" t="s">
        <v>338</v>
      </c>
      <c r="N14" s="2"/>
      <c r="O14" s="2">
        <v>4</v>
      </c>
      <c r="P14" s="20"/>
      <c r="Q14" s="25" t="s">
        <v>52</v>
      </c>
      <c r="R14" s="27" t="s">
        <v>189</v>
      </c>
      <c r="S14" s="2">
        <v>4</v>
      </c>
      <c r="T14" s="1" t="s">
        <v>504</v>
      </c>
      <c r="U14" s="16" t="s">
        <v>37</v>
      </c>
      <c r="V14" s="5" t="s">
        <v>505</v>
      </c>
      <c r="W14" s="2"/>
      <c r="X14" s="2">
        <v>4</v>
      </c>
      <c r="Y14" s="4" t="s">
        <v>68</v>
      </c>
      <c r="Z14" s="16" t="s">
        <v>17</v>
      </c>
      <c r="AA14" s="5" t="s">
        <v>69</v>
      </c>
      <c r="AB14" s="4" t="s">
        <v>55</v>
      </c>
      <c r="AC14" s="1" t="s">
        <v>56</v>
      </c>
      <c r="AD14">
        <f>(COUNTIF($C$2:$Z$2,"=SC")+COUNTIF($C$13:$H$13,"=SC")+COUNTIF($C$25:$H$25,"=SC")+COUNTIF($C$37:$Z$37,"=SC")+COUNTIF($C$47:$Z$47,"=SC"))*10+(COUNTIF($C$3:$H$3,"=SC")+COUNTIF($C$14:$H$14,"=SC")+COUNTIF($C$26:$H$26,"=SC")+COUNTIF($C$38:$Z$38,"SC")+COUNTIF($C$48:$Z$48,"=SC"))*8+(COUNTIF($C$4:$H$4,"=SC")+COUNTIF($C$15:$H$15,"=SC")+COUNTIF($C$27:$H$27,"=SC")+COUNTIF($C$39:$Z$39,"SC")+COUNTIF($C$49:$Z$49,"=SC"))*6+(COUNTIF($C$5:$H$5,"=SC")+COUNTIF($C$16:$H$16,"=SC")+COUNTIF($C$28:$H$28,"=SC")+COUNTIF($C$40:$Z$40,"SC")+COUNTIF($C$50:$Z$50,"=SC"))*5</f>
        <v>6</v>
      </c>
      <c r="AE14">
        <f>((COUNTIF($C$6:$H$6,"=SC")+COUNTIF($C$17:$H$17,"=SC")+COUNTIF($C$29:$H$29,"=SC")+COUNTIF($C$41:$Z$41,"SC")+COUNTIF($C$51:$Z$51,"=SC"))*4)+((COUNTIF($C$7:$H$7,"=SC")+COUNTIF($C$18:$H$18,"=SC")+COUNTIF($C$30:$H$30,"=SC")+COUNTIF($C$42:$Z$42,"SC")+COUNTIF($C$52:$Z$52,"=SC"))*3)+((COUNTIF($C$8:$H$8,"=SC")+COUNTIF($C$19:$H$19,"=SC")+COUNTIF($C$31:$H$31,"=SC")+COUNTIF($C$43:$Z$43,"SC")+COUNTIF($C$53:$Z$53,"=SC"))*2)+((COUNTIF($C$9:$H$9,"=SC")+COUNTIF($C$20:$H$20,"=SC")+COUNTIF($C$32:$H$32,"=SC")+COUNTIF($C$44:$Z$44,"SC")+COUNTIF($C$54:$Z$54,"=SC"))*1)</f>
        <v>0</v>
      </c>
      <c r="AF14">
        <f>(COUNTIF($L$6:$Z$6,"=SC")*8)+(COUNTIF($L$10:$Z$10,"=SC")*6)+(COUNTIF($L$14:$Z$14,"=SC")*5)+(COUNTIF($L$18:$Z$18,"=SC")*4)+(COUNTIF($L$22:$Z$22,"=SC")*3)+(COUNTIF($L$26:$Z$26,"=SC")*2)+(COUNTIF($L$30:$Z$30,"=SC")*1)</f>
        <v>0</v>
      </c>
      <c r="AG14" s="2">
        <f t="shared" si="0"/>
        <v>6</v>
      </c>
      <c r="AH14" s="2"/>
      <c r="AI14" s="4"/>
      <c r="AJ14" s="2"/>
      <c r="AK14" s="2"/>
    </row>
    <row r="15" spans="1:37" ht="12.75">
      <c r="A15" s="2">
        <v>3</v>
      </c>
      <c r="B15" s="4" t="s">
        <v>348</v>
      </c>
      <c r="C15" s="16" t="s">
        <v>35</v>
      </c>
      <c r="D15" s="5" t="s">
        <v>127</v>
      </c>
      <c r="E15" s="2"/>
      <c r="F15" s="2">
        <v>3</v>
      </c>
      <c r="G15" s="4" t="s">
        <v>395</v>
      </c>
      <c r="H15" s="16" t="s">
        <v>44</v>
      </c>
      <c r="I15" s="5" t="s">
        <v>396</v>
      </c>
      <c r="J15" s="2"/>
      <c r="K15" s="1"/>
      <c r="L15" s="16"/>
      <c r="M15" s="5"/>
      <c r="N15" s="2"/>
      <c r="O15" s="2"/>
      <c r="P15" s="20"/>
      <c r="Q15" s="25"/>
      <c r="R15" s="27"/>
      <c r="S15" s="2"/>
      <c r="T15" s="1" t="s">
        <v>506</v>
      </c>
      <c r="U15" s="16"/>
      <c r="V15" s="5"/>
      <c r="W15" s="2"/>
      <c r="X15" s="2"/>
      <c r="Y15" s="4" t="s">
        <v>70</v>
      </c>
      <c r="Z15" s="16"/>
      <c r="AA15" s="5"/>
      <c r="AB15" s="4" t="s">
        <v>24</v>
      </c>
      <c r="AC15" s="1" t="s">
        <v>24</v>
      </c>
      <c r="AD15">
        <f>(COUNTIF($C$2:$Z$2,"=richland")+COUNTIF($C$13:$H$13,"=richland")+COUNTIF($C$25:$H$25,"=richland")+COUNTIF($C$37:$Z$37,"=richland")+COUNTIF($C$47:$Z$47,"=richland"))*10+(COUNTIF($C$3:$H$3,"=richland")+COUNTIF($C$14:$H$14,"=richland")+COUNTIF($C$26:$H$26,"=richland")+COUNTIF($C$38:$Z$38,"richland")+COUNTIF($C$48:$Z$48,"=richland"))*8+(COUNTIF($C$4:$H$4,"=richland")+COUNTIF($C$15:$H$15,"=richland")+COUNTIF($C$27:$H$27,"=richland")+COUNTIF($C$39:$Z$39,"richland")+COUNTIF($C$49:$Z$49,"=richland"))*6+(COUNTIF($C$5:$H$5,"=richland")+COUNTIF($C$16:$H$16,"=richland")+COUNTIF($C$28:$H$28,"=richland")+COUNTIF($C$40:$Z$40,"richland")+COUNTIF($C$50:$Z$50,"=richland"))*5</f>
        <v>0</v>
      </c>
      <c r="AE15">
        <f>((COUNTIF($C$6:$H$6,"=richland")+COUNTIF($C$17:$H$17,"=richland")+COUNTIF($C$29:$H$29,"=richland")+COUNTIF($C$41:$Z$41,"richland")+COUNTIF($C$51:$Z$51,"=richland"))*4)+((COUNTIF($C$7:$H$7,"=richland")+COUNTIF($C$18:$H$18,"=richland")+COUNTIF($C$30:$H$30,"=richland")+COUNTIF($C$42:$Z$42,"richland")+COUNTIF($C$52:$Z$52,"=richland"))*3)+((COUNTIF($C$8:$H$8,"=richland")+COUNTIF($C$19:$H$19,"=richland")+COUNTIF($C$31:$H$31,"=richland")+COUNTIF($C$43:$Z$43,"richland")+COUNTIF($C$53:$Z$53,"=richland"))*2)+((COUNTIF($C$9:$H$9,"=richland")+COUNTIF($C$20:$H$20,"=richland")+COUNTIF($C$32:$H$32,"=richland")+COUNTIF($C$44:$Z$44,"richland")+COUNTIF($C$54:$Z$54,"=richland"))*1)</f>
        <v>5</v>
      </c>
      <c r="AF15">
        <f>(COUNTIF($L$6:$Z$6,"=richland")*8)+(COUNTIF($L$10:$Z$10,"=richland")*6)+(COUNTIF($L$14:$Z$14,"=richland")*5)+(COUNTIF($L$18:$Z$18,"=richland")*4)+(COUNTIF($L$22:$Z$22,"=richland")*3)+(COUNTIF($L$26:$Z$26,"=richland")*2)+(COUNTIF($L$30:$Z$30,"=richland")*1)</f>
        <v>0</v>
      </c>
      <c r="AG15" s="2">
        <f t="shared" si="0"/>
        <v>5</v>
      </c>
      <c r="AH15" s="2"/>
      <c r="AI15" s="4"/>
      <c r="AJ15" s="2"/>
      <c r="AK15" s="2"/>
    </row>
    <row r="16" spans="1:37" ht="12.75">
      <c r="A16" s="2">
        <v>4</v>
      </c>
      <c r="B16" s="4" t="s">
        <v>170</v>
      </c>
      <c r="C16" s="16" t="s">
        <v>28</v>
      </c>
      <c r="D16" s="5" t="s">
        <v>349</v>
      </c>
      <c r="E16" s="2"/>
      <c r="F16" s="2">
        <v>4</v>
      </c>
      <c r="G16" s="4" t="s">
        <v>397</v>
      </c>
      <c r="H16" s="16" t="s">
        <v>28</v>
      </c>
      <c r="I16" s="5" t="s">
        <v>398</v>
      </c>
      <c r="J16" s="2"/>
      <c r="K16" s="1"/>
      <c r="L16" s="16"/>
      <c r="M16" s="5"/>
      <c r="N16" s="2"/>
      <c r="O16" s="2"/>
      <c r="P16" s="20"/>
      <c r="Q16" s="25"/>
      <c r="R16" s="27"/>
      <c r="S16" s="2"/>
      <c r="T16" s="1" t="s">
        <v>507</v>
      </c>
      <c r="U16" s="16"/>
      <c r="V16" s="5"/>
      <c r="W16" s="2"/>
      <c r="X16" s="2"/>
      <c r="Y16" s="4" t="s">
        <v>71</v>
      </c>
      <c r="Z16" s="16"/>
      <c r="AA16" s="5"/>
      <c r="AB16" s="4" t="s">
        <v>40</v>
      </c>
      <c r="AC16" s="1" t="s">
        <v>39</v>
      </c>
      <c r="AD16">
        <f>(COUNTIF($C$2:$Z$2,"=FSHP")+COUNTIF($C$13:$H$13,"=FSHP")+COUNTIF($C$25:$H$25,"=FSHP")+COUNTIF($C$37:$Z$37,"=FSHP")+COUNTIF($C$47:$Z$47,"=FSHP"))*10+(COUNTIF($C$3:$H$3,"=FSHP")+COUNTIF($C$14:$H$14,"=FSHP")+COUNTIF($C$26:$H$26,"=FSHP")+COUNTIF($C$38:$Z$38,"FSHP")+COUNTIF($C$48:$Z$48,"=FSHP"))*8+(COUNTIF($C$4:$H$4,"=FSHP")+COUNTIF($C$15:$H$15,"=FSHP")+COUNTIF($C$27:$H$27,"=FSHP")+COUNTIF($C$39:$Z$39,"FSHP")+COUNTIF($C$49:$Z$49,"=FSHP"))*6+(COUNTIF($C$5:$H$5,"=FSHP")+COUNTIF($C$16:$H$16,"=FSHP")+COUNTIF($C$28:$H$28,"=FSHP")+COUNTIF($C$40:$Z$40,"FSHP")+COUNTIF($C$50:$Z$50,"=FSHP"))*5</f>
        <v>0</v>
      </c>
      <c r="AE16">
        <f>((COUNTIF($C$6:$H$6,"=FSHP")+COUNTIF($C$17:$H$17,"=FSHP")+COUNTIF($C$29:$H$29,"=FSHP")+COUNTIF($C$41:$Z$41,"FSHP")+COUNTIF($C$51:$Z$51,"=FSHP"))*4)+((COUNTIF($C$7:$H$7,"=FSHP")+COUNTIF($C$18:$H$18,"=FSHP")+COUNTIF($C$30:$H$30,"=FSHP")+COUNTIF($C$42:$Z$42,"FSHP")+COUNTIF($C$52:$Z$52,"=FSHP"))*3)+((COUNTIF($C$8:$H$8,"=FSHP")+COUNTIF($C$19:$H$19,"=FSHP")+COUNTIF($C$31:$H$31,"=FSHP")+COUNTIF($C$43:$Z$43,"FSHP")+COUNTIF($C$53:$Z$53,"=FSHP"))*2)+((COUNTIF($C$9:$H$9,"=FSHP")+COUNTIF($C$20:$H$20,"=FSHP")+COUNTIF($C$32:$H$32,"=FSHP")+COUNTIF($C$44:$Z$44,"FSHP")+COUNTIF($C$54:$Z$54,"=FSHP"))*1)</f>
        <v>4</v>
      </c>
      <c r="AF16">
        <f>(COUNTIF($L$6:$Z$6,"=FSHP")*8)+(COUNTIF($L$10:$Z$10,"=FSHP")*6)+(COUNTIF($L$14:$Z$14,"=FSHP")*5)+(COUNTIF($L$18:$Z$18,"=FSHP")*4)+(COUNTIF($L$22:$Z$22,"=FSHP")*3)+(COUNTIF($L$26:$Z$26,"=FSHP")*2)+(COUNTIF($L$30:$Z$30,"=FSHP")*1)</f>
        <v>0</v>
      </c>
      <c r="AG16" s="2">
        <f t="shared" si="0"/>
        <v>4</v>
      </c>
      <c r="AH16" s="2"/>
      <c r="AI16" s="2"/>
      <c r="AJ16" s="2"/>
      <c r="AK16" s="2"/>
    </row>
    <row r="17" spans="1:37" ht="12.75">
      <c r="A17" s="2">
        <v>5</v>
      </c>
      <c r="B17" s="4" t="s">
        <v>350</v>
      </c>
      <c r="C17" s="16" t="s">
        <v>32</v>
      </c>
      <c r="D17" s="5" t="s">
        <v>351</v>
      </c>
      <c r="E17" s="2"/>
      <c r="F17" s="2">
        <v>5</v>
      </c>
      <c r="G17" s="4" t="s">
        <v>399</v>
      </c>
      <c r="H17" s="16" t="s">
        <v>38</v>
      </c>
      <c r="I17" s="5" t="s">
        <v>400</v>
      </c>
      <c r="J17" s="2"/>
      <c r="K17" s="1"/>
      <c r="L17" s="16"/>
      <c r="M17" s="5"/>
      <c r="N17" s="2"/>
      <c r="O17" s="2"/>
      <c r="P17" s="20"/>
      <c r="Q17" s="25"/>
      <c r="R17" s="27"/>
      <c r="S17" s="2"/>
      <c r="T17" s="1" t="s">
        <v>187</v>
      </c>
      <c r="U17" s="16"/>
      <c r="V17" s="5"/>
      <c r="W17" s="2"/>
      <c r="X17" s="2"/>
      <c r="Y17" s="4" t="s">
        <v>72</v>
      </c>
      <c r="Z17" s="16"/>
      <c r="AA17" s="5"/>
      <c r="AB17" s="4" t="s">
        <v>34</v>
      </c>
      <c r="AC17" s="1" t="s">
        <v>31</v>
      </c>
      <c r="AD17">
        <f>(COUNTIF($C$2:$Z$2,"=hnw")+COUNTIF($C$13:$H$13,"=hnw")+COUNTIF($C$25:$H$25,"=hnw")+COUNTIF($C$37:$Z$37,"=hnw")+COUNTIF($C$47:$Z$47,"=hnw"))*10+(COUNTIF($C$3:$H$3,"=hnw")+COUNTIF($C$14:$H$14,"=hnw")+COUNTIF($C$26:$H$26,"=hnw")+COUNTIF($C$38:$Z$38,"hnw")+COUNTIF($C$48:$Z$48,"=hnw"))*8+(COUNTIF($C$4:$H$4,"=hnw")+COUNTIF($C$15:$H$15,"=hnw")+COUNTIF($C$27:$H$27,"=hnw")+COUNTIF($C$39:$Z$39,"hnw")+COUNTIF($C$49:$Z$49,"=hnw"))*6+(COUNTIF($C$5:$H$5,"=hnw")+COUNTIF($C$16:$H$16,"=hnw")+COUNTIF($C$28:$H$28,"=hnw")+COUNTIF($C$40:$Z$40,"hnw")+COUNTIF($C$50:$Z$50,"=hnw"))*5</f>
        <v>0</v>
      </c>
      <c r="AE17">
        <f>((COUNTIF($C$6:$H$6,"=hnw")+COUNTIF($C$17:$H$17,"=hnw")+COUNTIF($C$29:$H$29,"=hnw")+COUNTIF($C$41:$Z$41,"hnw")+COUNTIF($C$51:$Z$51,"=hnw"))*4)+((COUNTIF($C$7:$H$7,"=hnw")+COUNTIF($C$18:$H$18,"=hnw")+COUNTIF($C$30:$H$30,"=hnw")+COUNTIF($C$42:$Z$42,"hnw")+COUNTIF($C$52:$Z$52,"=hnw"))*3)+((COUNTIF($C$8:$H$8,"=hnw")+COUNTIF($C$19:$H$19,"=hnw")+COUNTIF($C$31:$H$31,"=hnw")+COUNTIF($C$43:$Z$43,"hnw")+COUNTIF($C$53:$Z$53,"=hnw"))*2)+((COUNTIF($C$9:$H$9,"=hnw")+COUNTIF($C$20:$H$20,"=hnw")+COUNTIF($C$32:$H$32,"=hnw")+COUNTIF($C$44:$Z$44,"hnw")+COUNTIF($C$54:$Z$54,"=hnw"))*1)</f>
        <v>1</v>
      </c>
      <c r="AF17">
        <f>(COUNTIF($L$6:$Z$6,"=hnw")*8)+(COUNTIF($L$10:$Z$10,"=hnw")*6)+(COUNTIF($L$14:$Z$14,"=hnw")*5)+(COUNTIF($L$18:$Z$18,"=hnw")*4)+(COUNTIF($L$22:$Z$22,"=hnw")*3)+(COUNTIF($L$26:$Z$26,"=hnw")*2)+(COUNTIF($L$30:$Z$30,"=hnw")*1)</f>
        <v>0</v>
      </c>
      <c r="AG17" s="2">
        <f t="shared" si="0"/>
        <v>1</v>
      </c>
      <c r="AH17" s="2"/>
      <c r="AI17" s="2"/>
      <c r="AJ17" s="2"/>
      <c r="AK17" s="2"/>
    </row>
    <row r="18" spans="1:37" ht="12.75">
      <c r="A18" s="2">
        <v>6</v>
      </c>
      <c r="B18" s="4" t="s">
        <v>352</v>
      </c>
      <c r="C18" s="16" t="s">
        <v>33</v>
      </c>
      <c r="D18" s="5" t="s">
        <v>353</v>
      </c>
      <c r="E18" s="2"/>
      <c r="F18" s="2">
        <v>6</v>
      </c>
      <c r="G18" s="4" t="s">
        <v>401</v>
      </c>
      <c r="H18" s="16" t="s">
        <v>17</v>
      </c>
      <c r="I18" s="5" t="s">
        <v>402</v>
      </c>
      <c r="J18" s="2">
        <v>5</v>
      </c>
      <c r="K18" s="1" t="s">
        <v>79</v>
      </c>
      <c r="L18" s="16" t="s">
        <v>17</v>
      </c>
      <c r="M18" s="5" t="s">
        <v>339</v>
      </c>
      <c r="N18" s="2"/>
      <c r="O18" s="2">
        <v>5</v>
      </c>
      <c r="P18" s="4" t="s">
        <v>79</v>
      </c>
      <c r="Q18" s="16" t="s">
        <v>17</v>
      </c>
      <c r="R18" s="5" t="s">
        <v>190</v>
      </c>
      <c r="S18" s="2">
        <v>5</v>
      </c>
      <c r="T18" s="25"/>
      <c r="U18" s="25" t="s">
        <v>52</v>
      </c>
      <c r="V18" s="27" t="s">
        <v>508</v>
      </c>
      <c r="W18" s="2"/>
      <c r="X18" s="2">
        <v>5</v>
      </c>
      <c r="Y18" s="4"/>
      <c r="Z18" s="16" t="s">
        <v>44</v>
      </c>
      <c r="AA18" s="5" t="s">
        <v>73</v>
      </c>
      <c r="AB18" s="4"/>
      <c r="AC18" s="1"/>
      <c r="AG18" s="2"/>
      <c r="AH18" s="2"/>
      <c r="AI18" s="2"/>
      <c r="AJ18" s="2"/>
      <c r="AK18" s="2"/>
    </row>
    <row r="19" spans="1:37" ht="12.75">
      <c r="A19" s="2">
        <v>7</v>
      </c>
      <c r="B19" s="4" t="s">
        <v>354</v>
      </c>
      <c r="C19" s="16" t="s">
        <v>37</v>
      </c>
      <c r="D19" s="5" t="s">
        <v>355</v>
      </c>
      <c r="E19" s="2"/>
      <c r="F19" s="2">
        <v>7</v>
      </c>
      <c r="G19" s="20" t="s">
        <v>403</v>
      </c>
      <c r="H19" s="25" t="s">
        <v>52</v>
      </c>
      <c r="I19" s="27" t="s">
        <v>404</v>
      </c>
      <c r="J19" s="2"/>
      <c r="K19" s="1" t="s">
        <v>236</v>
      </c>
      <c r="L19" s="16"/>
      <c r="M19" s="5"/>
      <c r="N19" s="2"/>
      <c r="O19" s="2"/>
      <c r="P19" s="4" t="s">
        <v>70</v>
      </c>
      <c r="Q19" s="16"/>
      <c r="R19" s="5"/>
      <c r="S19" s="2"/>
      <c r="T19" s="1"/>
      <c r="U19" s="16"/>
      <c r="V19" s="5"/>
      <c r="W19" s="2"/>
      <c r="X19" s="2"/>
      <c r="Y19" s="4"/>
      <c r="Z19" s="16"/>
      <c r="AA19" s="5"/>
      <c r="AB19" s="4"/>
      <c r="AC19" s="1"/>
      <c r="AG19" s="2"/>
      <c r="AH19" s="2"/>
      <c r="AI19" s="2"/>
      <c r="AJ19" s="4"/>
      <c r="AK19" s="2"/>
    </row>
    <row r="20" spans="1:37" ht="12.75">
      <c r="A20" s="2">
        <v>8</v>
      </c>
      <c r="B20" s="20" t="s">
        <v>356</v>
      </c>
      <c r="C20" s="25" t="s">
        <v>52</v>
      </c>
      <c r="D20" s="27" t="s">
        <v>357</v>
      </c>
      <c r="E20" s="2"/>
      <c r="F20" s="2">
        <v>8</v>
      </c>
      <c r="G20" s="4" t="s">
        <v>405</v>
      </c>
      <c r="H20" s="16" t="s">
        <v>32</v>
      </c>
      <c r="I20" s="5" t="s">
        <v>406</v>
      </c>
      <c r="J20" s="2"/>
      <c r="K20" s="1" t="s">
        <v>340</v>
      </c>
      <c r="L20" s="16"/>
      <c r="M20" s="5"/>
      <c r="N20" s="2"/>
      <c r="O20" s="2"/>
      <c r="P20" s="4" t="s">
        <v>191</v>
      </c>
      <c r="Q20" s="16"/>
      <c r="R20" s="5"/>
      <c r="S20" s="2"/>
      <c r="T20" s="1"/>
      <c r="U20" s="16"/>
      <c r="V20" s="5"/>
      <c r="W20" s="2"/>
      <c r="X20" s="2"/>
      <c r="Y20" s="4"/>
      <c r="Z20" s="16"/>
      <c r="AA20" s="5"/>
      <c r="AB20" s="2"/>
      <c r="AH20" s="2"/>
      <c r="AI20" s="2"/>
      <c r="AJ20" s="4"/>
      <c r="AK20" s="2"/>
    </row>
    <row r="21" spans="1:37" ht="12.75">
      <c r="A21" s="2"/>
      <c r="B21" s="2"/>
      <c r="C21" s="2"/>
      <c r="D21" s="5"/>
      <c r="E21" s="2"/>
      <c r="F21" s="2"/>
      <c r="G21" s="2"/>
      <c r="H21" s="2"/>
      <c r="I21" s="5"/>
      <c r="J21" s="2"/>
      <c r="K21" s="1" t="s">
        <v>80</v>
      </c>
      <c r="L21" s="16"/>
      <c r="M21" s="5"/>
      <c r="N21" s="2"/>
      <c r="O21" s="2"/>
      <c r="P21" s="4" t="s">
        <v>192</v>
      </c>
      <c r="Q21" s="16"/>
      <c r="R21" s="5"/>
      <c r="S21" s="2"/>
      <c r="T21" s="1"/>
      <c r="U21" s="16"/>
      <c r="V21" s="5"/>
      <c r="W21" s="2"/>
      <c r="X21" s="2"/>
      <c r="Y21" s="4"/>
      <c r="Z21" s="16"/>
      <c r="AA21" s="5"/>
      <c r="AB21" s="2"/>
      <c r="AH21" s="2"/>
      <c r="AI21" s="2"/>
      <c r="AJ21" s="4"/>
      <c r="AK21" s="2"/>
    </row>
    <row r="22" spans="1:37" ht="12.75">
      <c r="A22" s="2"/>
      <c r="B22" s="2"/>
      <c r="C22" s="2"/>
      <c r="D22" s="5"/>
      <c r="E22" s="2"/>
      <c r="F22" s="2"/>
      <c r="G22" s="2"/>
      <c r="H22" s="2"/>
      <c r="I22" s="5"/>
      <c r="J22" s="2">
        <v>6</v>
      </c>
      <c r="K22" s="1" t="s">
        <v>341</v>
      </c>
      <c r="L22" s="16" t="s">
        <v>38</v>
      </c>
      <c r="M22" s="5" t="s">
        <v>123</v>
      </c>
      <c r="N22" s="2"/>
      <c r="O22" s="2">
        <v>6</v>
      </c>
      <c r="P22" s="4" t="s">
        <v>57</v>
      </c>
      <c r="Q22" s="16" t="s">
        <v>51</v>
      </c>
      <c r="R22" s="5" t="s">
        <v>193</v>
      </c>
      <c r="S22" s="2">
        <v>6</v>
      </c>
      <c r="T22" s="1"/>
      <c r="U22" s="16"/>
      <c r="V22" s="5"/>
      <c r="W22" s="2"/>
      <c r="X22" s="2">
        <v>6</v>
      </c>
      <c r="Y22" s="4"/>
      <c r="Z22" s="16"/>
      <c r="AA22" s="5"/>
      <c r="AB22" s="2"/>
      <c r="AH22" s="2"/>
      <c r="AI22" s="2"/>
      <c r="AJ22" s="4"/>
      <c r="AK22" s="2"/>
    </row>
    <row r="23" spans="1:37" ht="12.75">
      <c r="A23" s="2"/>
      <c r="B23" s="2"/>
      <c r="C23" s="2"/>
      <c r="D23" s="5"/>
      <c r="E23" s="2"/>
      <c r="F23" s="2"/>
      <c r="G23" s="2"/>
      <c r="H23" s="2"/>
      <c r="I23" s="5"/>
      <c r="J23" s="2"/>
      <c r="K23" s="1" t="s">
        <v>342</v>
      </c>
      <c r="L23" s="16"/>
      <c r="M23" s="5"/>
      <c r="N23" s="2"/>
      <c r="O23" s="2"/>
      <c r="P23" s="4" t="s">
        <v>194</v>
      </c>
      <c r="Q23" s="16"/>
      <c r="R23" s="5"/>
      <c r="S23" s="2"/>
      <c r="T23" s="1"/>
      <c r="U23" s="16"/>
      <c r="V23" s="5"/>
      <c r="W23" s="2"/>
      <c r="X23" s="2"/>
      <c r="Y23" s="4"/>
      <c r="Z23" s="16"/>
      <c r="AA23" s="5"/>
      <c r="AB23" s="2"/>
      <c r="AC23" s="19"/>
      <c r="AD23" s="2"/>
      <c r="AE23" s="2"/>
      <c r="AF23" s="2"/>
      <c r="AG23" s="2"/>
      <c r="AH23" s="2"/>
      <c r="AI23" s="2"/>
      <c r="AJ23" s="4"/>
      <c r="AK23" s="2"/>
    </row>
    <row r="24" spans="1:37" ht="12.75">
      <c r="A24" s="2"/>
      <c r="B24" s="11" t="s">
        <v>5</v>
      </c>
      <c r="C24" s="14"/>
      <c r="D24" s="13"/>
      <c r="E24" s="2"/>
      <c r="F24" s="2"/>
      <c r="G24" s="11" t="s">
        <v>6</v>
      </c>
      <c r="H24" s="14"/>
      <c r="I24" s="13"/>
      <c r="J24" s="2"/>
      <c r="K24" s="1" t="s">
        <v>343</v>
      </c>
      <c r="L24" s="16"/>
      <c r="M24" s="5"/>
      <c r="N24" s="2"/>
      <c r="O24" s="2"/>
      <c r="P24" s="4" t="s">
        <v>60</v>
      </c>
      <c r="Q24" s="16"/>
      <c r="R24" s="5"/>
      <c r="S24" s="2"/>
      <c r="T24" s="1"/>
      <c r="U24" s="16"/>
      <c r="V24" s="5"/>
      <c r="W24" s="2"/>
      <c r="X24" s="2"/>
      <c r="Y24" s="4"/>
      <c r="Z24" s="16"/>
      <c r="AA24" s="5"/>
      <c r="AB24" s="2"/>
      <c r="AC24" s="1"/>
      <c r="AD24" s="2"/>
      <c r="AE24" s="2"/>
      <c r="AF24" s="2"/>
      <c r="AG24" s="4"/>
      <c r="AH24" s="2"/>
      <c r="AI24" s="2"/>
      <c r="AJ24" s="4"/>
      <c r="AK24" s="2"/>
    </row>
    <row r="25" spans="1:37" ht="12.75">
      <c r="A25" s="2">
        <v>1</v>
      </c>
      <c r="B25" s="2" t="s">
        <v>196</v>
      </c>
      <c r="C25" s="16" t="s">
        <v>32</v>
      </c>
      <c r="D25" s="5" t="s">
        <v>197</v>
      </c>
      <c r="E25" s="2"/>
      <c r="F25" s="2">
        <v>1</v>
      </c>
      <c r="G25" s="4" t="s">
        <v>198</v>
      </c>
      <c r="H25" s="16" t="s">
        <v>28</v>
      </c>
      <c r="I25" s="5" t="s">
        <v>483</v>
      </c>
      <c r="J25" s="2"/>
      <c r="K25" s="1" t="s">
        <v>344</v>
      </c>
      <c r="L25" s="16"/>
      <c r="M25" s="5"/>
      <c r="N25" s="2"/>
      <c r="O25" s="2"/>
      <c r="P25" s="4" t="s">
        <v>195</v>
      </c>
      <c r="Q25" s="16"/>
      <c r="R25" s="5"/>
      <c r="S25" s="2"/>
      <c r="T25" s="1"/>
      <c r="U25" s="16"/>
      <c r="V25" s="5"/>
      <c r="W25" s="2"/>
      <c r="X25" s="2"/>
      <c r="Y25" s="4"/>
      <c r="Z25" s="16"/>
      <c r="AA25" s="5"/>
      <c r="AB25" s="2"/>
      <c r="AC25" s="2"/>
      <c r="AD25" s="2"/>
      <c r="AE25" s="2"/>
      <c r="AF25" s="2"/>
      <c r="AG25" s="2"/>
      <c r="AH25" s="4"/>
      <c r="AI25" s="2"/>
      <c r="AJ25" s="4"/>
      <c r="AK25" s="2"/>
    </row>
    <row r="26" spans="1:37" ht="12.75">
      <c r="A26" s="2">
        <v>2</v>
      </c>
      <c r="B26" s="2" t="s">
        <v>198</v>
      </c>
      <c r="C26" s="16" t="s">
        <v>28</v>
      </c>
      <c r="D26" s="5" t="s">
        <v>199</v>
      </c>
      <c r="E26" s="2"/>
      <c r="F26" s="2">
        <v>2</v>
      </c>
      <c r="G26" s="4" t="s">
        <v>200</v>
      </c>
      <c r="H26" s="16" t="s">
        <v>33</v>
      </c>
      <c r="I26" s="5" t="s">
        <v>484</v>
      </c>
      <c r="J26" s="2">
        <v>7</v>
      </c>
      <c r="K26" s="1"/>
      <c r="L26" s="16"/>
      <c r="M26" s="5"/>
      <c r="N26" s="2"/>
      <c r="O26" s="2">
        <v>7</v>
      </c>
      <c r="P26" s="4"/>
      <c r="Q26" s="16"/>
      <c r="R26" s="5"/>
      <c r="S26" s="2">
        <v>7</v>
      </c>
      <c r="T26" s="1"/>
      <c r="U26" s="16"/>
      <c r="V26" s="5"/>
      <c r="W26" s="2"/>
      <c r="X26" s="2">
        <v>7</v>
      </c>
      <c r="Y26" s="4"/>
      <c r="Z26" s="16"/>
      <c r="AA26" s="5"/>
      <c r="AB26" s="2"/>
      <c r="AC26" s="2"/>
      <c r="AD26" s="2"/>
      <c r="AE26" s="2"/>
      <c r="AF26" s="2"/>
      <c r="AG26" s="2"/>
      <c r="AH26" s="4"/>
      <c r="AI26" s="2"/>
      <c r="AJ26" s="2"/>
      <c r="AK26" s="2"/>
    </row>
    <row r="27" spans="1:37" ht="12.75">
      <c r="A27" s="2">
        <v>3</v>
      </c>
      <c r="B27" s="4" t="s">
        <v>200</v>
      </c>
      <c r="C27" s="16" t="s">
        <v>33</v>
      </c>
      <c r="D27" s="5" t="s">
        <v>201</v>
      </c>
      <c r="E27" s="2"/>
      <c r="F27" s="2">
        <v>3</v>
      </c>
      <c r="G27" s="4" t="s">
        <v>202</v>
      </c>
      <c r="H27" s="16" t="s">
        <v>28</v>
      </c>
      <c r="I27" s="5" t="s">
        <v>485</v>
      </c>
      <c r="J27" s="2"/>
      <c r="K27" s="1"/>
      <c r="L27" s="16"/>
      <c r="M27" s="5"/>
      <c r="N27" s="2"/>
      <c r="O27" s="2"/>
      <c r="P27" s="4"/>
      <c r="Q27" s="16"/>
      <c r="R27" s="5"/>
      <c r="S27" s="2"/>
      <c r="T27" s="1"/>
      <c r="U27" s="16"/>
      <c r="V27" s="5"/>
      <c r="W27" s="2"/>
      <c r="X27" s="2"/>
      <c r="Y27" s="4"/>
      <c r="Z27" s="16"/>
      <c r="AA27" s="5"/>
      <c r="AB27" s="2"/>
      <c r="AC27" s="2"/>
      <c r="AD27" s="2"/>
      <c r="AE27" s="2"/>
      <c r="AF27" s="2"/>
      <c r="AG27" s="2"/>
      <c r="AH27" s="4"/>
      <c r="AI27" s="2"/>
      <c r="AJ27" s="2"/>
      <c r="AK27" s="2"/>
    </row>
    <row r="28" spans="1:37" ht="12.75">
      <c r="A28" s="2">
        <v>4</v>
      </c>
      <c r="B28" s="4" t="s">
        <v>202</v>
      </c>
      <c r="C28" s="16" t="s">
        <v>28</v>
      </c>
      <c r="D28" s="5" t="s">
        <v>203</v>
      </c>
      <c r="E28" s="2"/>
      <c r="F28" s="2">
        <v>4</v>
      </c>
      <c r="G28" s="20" t="s">
        <v>486</v>
      </c>
      <c r="H28" s="25" t="s">
        <v>52</v>
      </c>
      <c r="I28" s="27" t="s">
        <v>487</v>
      </c>
      <c r="J28" s="2"/>
      <c r="K28" s="1"/>
      <c r="L28" s="16"/>
      <c r="M28" s="5"/>
      <c r="N28" s="2"/>
      <c r="O28" s="2"/>
      <c r="P28" s="4"/>
      <c r="Q28" s="16"/>
      <c r="R28" s="5"/>
      <c r="S28" s="2"/>
      <c r="T28" s="1"/>
      <c r="U28" s="16"/>
      <c r="V28" s="5"/>
      <c r="W28" s="2"/>
      <c r="X28" s="2"/>
      <c r="Y28" s="4"/>
      <c r="Z28" s="16"/>
      <c r="AA28" s="5"/>
      <c r="AB28" s="2"/>
      <c r="AC28" s="2"/>
      <c r="AD28" s="2"/>
      <c r="AE28" s="2"/>
      <c r="AF28" s="2"/>
      <c r="AG28" s="2"/>
      <c r="AH28" s="4"/>
      <c r="AI28" s="2"/>
      <c r="AJ28" s="2"/>
      <c r="AK28" s="2"/>
    </row>
    <row r="29" spans="1:37" ht="12.75">
      <c r="A29" s="2">
        <v>5</v>
      </c>
      <c r="B29" s="4" t="s">
        <v>204</v>
      </c>
      <c r="C29" s="16" t="s">
        <v>38</v>
      </c>
      <c r="D29" s="5" t="s">
        <v>205</v>
      </c>
      <c r="E29" s="2"/>
      <c r="F29" s="2">
        <v>5</v>
      </c>
      <c r="G29" s="4" t="s">
        <v>488</v>
      </c>
      <c r="H29" s="16" t="s">
        <v>51</v>
      </c>
      <c r="I29" s="5" t="s">
        <v>489</v>
      </c>
      <c r="J29" s="2"/>
      <c r="K29" s="1"/>
      <c r="L29" s="16"/>
      <c r="M29" s="5"/>
      <c r="N29" s="2"/>
      <c r="O29" s="2"/>
      <c r="P29" s="4"/>
      <c r="Q29" s="16"/>
      <c r="R29" s="5"/>
      <c r="S29" s="2"/>
      <c r="T29" s="1"/>
      <c r="U29" s="16"/>
      <c r="V29" s="5"/>
      <c r="W29" s="2"/>
      <c r="X29" s="2"/>
      <c r="Y29" s="4"/>
      <c r="Z29" s="16"/>
      <c r="AA29" s="5"/>
      <c r="AB29" s="2"/>
      <c r="AC29" s="2"/>
      <c r="AD29" s="2"/>
      <c r="AE29" s="2"/>
      <c r="AF29" s="2"/>
      <c r="AG29" s="2"/>
      <c r="AH29" s="4"/>
      <c r="AI29" s="2"/>
      <c r="AJ29" s="2"/>
      <c r="AK29" s="2"/>
    </row>
    <row r="30" spans="1:37" ht="12.75">
      <c r="A30" s="2">
        <v>6</v>
      </c>
      <c r="B30" s="4" t="s">
        <v>206</v>
      </c>
      <c r="C30" s="16" t="s">
        <v>24</v>
      </c>
      <c r="D30" s="5" t="s">
        <v>207</v>
      </c>
      <c r="E30" s="2"/>
      <c r="F30" s="2">
        <v>6</v>
      </c>
      <c r="G30" s="20" t="s">
        <v>490</v>
      </c>
      <c r="H30" s="25" t="s">
        <v>52</v>
      </c>
      <c r="I30" s="27" t="s">
        <v>491</v>
      </c>
      <c r="J30" s="2">
        <v>8</v>
      </c>
      <c r="K30" s="4"/>
      <c r="L30" s="16"/>
      <c r="M30" s="5"/>
      <c r="N30" s="2"/>
      <c r="O30" s="2">
        <v>8</v>
      </c>
      <c r="P30" s="2"/>
      <c r="Q30" s="16"/>
      <c r="R30" s="5"/>
      <c r="S30" s="2">
        <v>8</v>
      </c>
      <c r="T30" s="2"/>
      <c r="U30" s="16"/>
      <c r="V30" s="5"/>
      <c r="W30" s="2"/>
      <c r="X30" s="2">
        <v>8</v>
      </c>
      <c r="Y30" s="4"/>
      <c r="Z30" s="16"/>
      <c r="AA30" s="5"/>
      <c r="AB30" s="2"/>
      <c r="AC30" s="2"/>
      <c r="AD30" s="2"/>
      <c r="AE30" s="2"/>
      <c r="AF30" s="2"/>
      <c r="AG30" s="2"/>
      <c r="AH30" s="4"/>
      <c r="AI30" s="2"/>
      <c r="AJ30" s="2"/>
      <c r="AK30" s="2"/>
    </row>
    <row r="31" spans="1:37" ht="12.75">
      <c r="A31" s="2">
        <v>7</v>
      </c>
      <c r="B31" s="4" t="s">
        <v>208</v>
      </c>
      <c r="C31" s="16" t="s">
        <v>17</v>
      </c>
      <c r="D31" s="5" t="s">
        <v>209</v>
      </c>
      <c r="E31" s="2"/>
      <c r="F31" s="2">
        <v>7</v>
      </c>
      <c r="G31" s="4" t="s">
        <v>206</v>
      </c>
      <c r="H31" s="16" t="s">
        <v>24</v>
      </c>
      <c r="I31" s="5" t="s">
        <v>492</v>
      </c>
      <c r="J31" s="2"/>
      <c r="K31" s="4"/>
      <c r="L31" s="1"/>
      <c r="M31" s="5"/>
      <c r="N31" s="2"/>
      <c r="O31" s="2"/>
      <c r="P31" s="2"/>
      <c r="Q31" s="1"/>
      <c r="R31" s="5"/>
      <c r="S31" s="2"/>
      <c r="T31" s="2"/>
      <c r="U31" s="1"/>
      <c r="V31" s="5"/>
      <c r="W31" s="2"/>
      <c r="X31" s="2"/>
      <c r="Y31" s="4"/>
      <c r="Z31" s="1"/>
      <c r="AA31" s="5"/>
      <c r="AB31" s="2"/>
      <c r="AC31" s="2"/>
      <c r="AD31" s="2"/>
      <c r="AE31" s="2"/>
      <c r="AF31" s="2"/>
      <c r="AG31" s="2"/>
      <c r="AH31" s="4"/>
      <c r="AI31" s="2"/>
      <c r="AJ31" s="2"/>
      <c r="AK31" s="2"/>
    </row>
    <row r="32" spans="1:37" ht="12.75">
      <c r="A32" s="2">
        <v>8</v>
      </c>
      <c r="B32" s="4" t="s">
        <v>210</v>
      </c>
      <c r="C32" s="16" t="s">
        <v>51</v>
      </c>
      <c r="D32" s="5" t="s">
        <v>211</v>
      </c>
      <c r="E32" s="2"/>
      <c r="F32" s="2">
        <v>8</v>
      </c>
      <c r="G32" s="4" t="s">
        <v>493</v>
      </c>
      <c r="H32" s="16" t="s">
        <v>28</v>
      </c>
      <c r="I32" s="5" t="s">
        <v>494</v>
      </c>
      <c r="J32" s="2"/>
      <c r="K32" s="4"/>
      <c r="L32" s="1"/>
      <c r="M32" s="5"/>
      <c r="N32" s="2"/>
      <c r="O32" s="2"/>
      <c r="P32" s="2"/>
      <c r="Q32" s="1"/>
      <c r="R32" s="5"/>
      <c r="S32" s="2"/>
      <c r="T32" s="2"/>
      <c r="U32" s="1"/>
      <c r="V32" s="5"/>
      <c r="W32" s="2"/>
      <c r="X32" s="2"/>
      <c r="Y32" s="4"/>
      <c r="Z32" s="1"/>
      <c r="AA32" s="5"/>
      <c r="AB32" s="2"/>
      <c r="AC32" s="2"/>
      <c r="AD32" s="2"/>
      <c r="AE32" s="2"/>
      <c r="AF32" s="2"/>
      <c r="AG32" s="2"/>
      <c r="AH32" s="4"/>
      <c r="AI32" s="2"/>
      <c r="AJ32" s="2"/>
      <c r="AK32" s="2"/>
    </row>
    <row r="33" spans="1:37" ht="12.75">
      <c r="A33" s="2"/>
      <c r="B33" s="2"/>
      <c r="C33" s="2"/>
      <c r="D33" s="5"/>
      <c r="E33" s="2"/>
      <c r="F33" s="2"/>
      <c r="G33" s="2"/>
      <c r="H33" s="2"/>
      <c r="I33" s="5"/>
      <c r="J33" s="2"/>
      <c r="K33" s="4"/>
      <c r="L33" s="1"/>
      <c r="M33" s="5"/>
      <c r="N33" s="2"/>
      <c r="O33" s="2"/>
      <c r="P33" s="4"/>
      <c r="Q33" s="1"/>
      <c r="R33" s="5"/>
      <c r="S33" s="2"/>
      <c r="T33" s="2"/>
      <c r="U33" s="1"/>
      <c r="V33" s="5"/>
      <c r="W33" s="2"/>
      <c r="X33" s="2"/>
      <c r="Y33" s="4"/>
      <c r="Z33" s="1"/>
      <c r="AA33" s="5"/>
      <c r="AB33" s="2"/>
      <c r="AC33" s="2"/>
      <c r="AD33" s="2"/>
      <c r="AE33" s="2"/>
      <c r="AF33" s="2"/>
      <c r="AG33" s="2"/>
      <c r="AH33" s="4"/>
      <c r="AI33" s="2"/>
      <c r="AJ33" s="2"/>
      <c r="AK33" s="2"/>
    </row>
    <row r="34" spans="1:37" ht="12.75">
      <c r="A34" s="2"/>
      <c r="B34" s="2"/>
      <c r="C34" s="2"/>
      <c r="D34" s="5"/>
      <c r="E34" s="2"/>
      <c r="F34" s="2"/>
      <c r="G34" s="2"/>
      <c r="H34" s="2"/>
      <c r="I34" s="5"/>
      <c r="J34" s="2"/>
      <c r="K34" s="2"/>
      <c r="L34" s="2"/>
      <c r="M34" s="5"/>
      <c r="N34" s="2"/>
      <c r="O34" s="2"/>
      <c r="P34" s="2"/>
      <c r="Q34" s="2"/>
      <c r="R34" s="5"/>
      <c r="S34" s="2"/>
      <c r="T34" s="2"/>
      <c r="U34" s="2"/>
      <c r="V34" s="5"/>
      <c r="W34" s="2"/>
      <c r="X34" s="2"/>
      <c r="Y34" s="2"/>
      <c r="Z34" s="1"/>
      <c r="AA34" s="5"/>
      <c r="AB34" s="2"/>
      <c r="AC34" s="2"/>
      <c r="AD34" s="2"/>
      <c r="AE34" s="2"/>
      <c r="AF34" s="2"/>
      <c r="AG34" s="2"/>
      <c r="AH34" s="4"/>
      <c r="AI34" s="2"/>
      <c r="AJ34" s="2"/>
      <c r="AK34" s="2"/>
    </row>
    <row r="35" spans="1:37" ht="12.75">
      <c r="A35" s="2"/>
      <c r="B35" s="2"/>
      <c r="C35" s="2"/>
      <c r="D35" s="5"/>
      <c r="E35" s="2"/>
      <c r="F35" s="2"/>
      <c r="G35" s="2"/>
      <c r="H35" s="2"/>
      <c r="I35" s="5"/>
      <c r="J35" s="2"/>
      <c r="K35" s="2"/>
      <c r="L35" s="2"/>
      <c r="M35" s="5"/>
      <c r="N35" s="2"/>
      <c r="O35" s="2"/>
      <c r="P35" s="2"/>
      <c r="Q35" s="2"/>
      <c r="R35" s="5"/>
      <c r="S35" s="2"/>
      <c r="T35" s="2"/>
      <c r="U35" s="2"/>
      <c r="V35" s="5"/>
      <c r="W35" s="2"/>
      <c r="X35" s="2"/>
      <c r="Y35" s="2"/>
      <c r="Z35" s="2"/>
      <c r="AA35" s="5"/>
      <c r="AB35" s="2"/>
      <c r="AC35" s="2"/>
      <c r="AD35" s="2"/>
      <c r="AE35" s="2"/>
      <c r="AF35" s="2"/>
      <c r="AG35" s="2"/>
      <c r="AH35" s="4"/>
      <c r="AI35" s="2"/>
      <c r="AJ35" s="2"/>
      <c r="AK35" s="2"/>
    </row>
    <row r="36" spans="1:37" ht="12.75">
      <c r="A36" s="2"/>
      <c r="B36" s="11" t="s">
        <v>7</v>
      </c>
      <c r="C36" s="14"/>
      <c r="D36" s="13"/>
      <c r="E36" s="2"/>
      <c r="F36" s="2"/>
      <c r="G36" s="11" t="s">
        <v>8</v>
      </c>
      <c r="H36" s="14"/>
      <c r="I36" s="13"/>
      <c r="J36" s="2"/>
      <c r="K36" s="11" t="s">
        <v>13</v>
      </c>
      <c r="L36" s="12"/>
      <c r="M36" s="13"/>
      <c r="N36" s="2"/>
      <c r="O36" s="2"/>
      <c r="P36" s="11" t="s">
        <v>14</v>
      </c>
      <c r="Q36" s="12"/>
      <c r="R36" s="13"/>
      <c r="S36" s="2"/>
      <c r="T36" s="11" t="s">
        <v>11</v>
      </c>
      <c r="U36" s="12"/>
      <c r="V36" s="13"/>
      <c r="W36" s="2"/>
      <c r="X36" s="2"/>
      <c r="Y36" s="11" t="s">
        <v>16</v>
      </c>
      <c r="Z36" s="12"/>
      <c r="AA36" s="13"/>
      <c r="AB36" s="2"/>
      <c r="AC36" s="2"/>
      <c r="AD36" s="2"/>
      <c r="AE36" s="2"/>
      <c r="AF36" s="2"/>
      <c r="AG36" s="2"/>
      <c r="AH36" s="4"/>
      <c r="AI36" s="2"/>
      <c r="AJ36" s="2"/>
      <c r="AK36" s="2"/>
    </row>
    <row r="37" spans="1:37" ht="12.75">
      <c r="A37" s="2">
        <v>1</v>
      </c>
      <c r="B37" s="2" t="s">
        <v>112</v>
      </c>
      <c r="C37" s="16" t="s">
        <v>28</v>
      </c>
      <c r="D37" s="5" t="s">
        <v>407</v>
      </c>
      <c r="E37" s="2"/>
      <c r="F37" s="2">
        <v>1</v>
      </c>
      <c r="G37" s="4" t="s">
        <v>98</v>
      </c>
      <c r="H37" s="16" t="s">
        <v>51</v>
      </c>
      <c r="I37" s="5" t="s">
        <v>99</v>
      </c>
      <c r="J37" s="2">
        <v>1</v>
      </c>
      <c r="K37" s="4" t="s">
        <v>413</v>
      </c>
      <c r="L37" s="16" t="s">
        <v>37</v>
      </c>
      <c r="M37" s="5" t="s">
        <v>414</v>
      </c>
      <c r="N37" s="2"/>
      <c r="O37" s="2">
        <v>1</v>
      </c>
      <c r="P37" s="4" t="s">
        <v>358</v>
      </c>
      <c r="Q37" s="16" t="s">
        <v>32</v>
      </c>
      <c r="R37" s="5" t="s">
        <v>359</v>
      </c>
      <c r="S37" s="2">
        <v>1</v>
      </c>
      <c r="T37" s="1" t="s">
        <v>275</v>
      </c>
      <c r="U37" s="16" t="s">
        <v>17</v>
      </c>
      <c r="V37" s="6" t="s">
        <v>276</v>
      </c>
      <c r="W37" s="2"/>
      <c r="X37" s="2">
        <v>1</v>
      </c>
      <c r="Y37" s="3" t="s">
        <v>84</v>
      </c>
      <c r="Z37" s="25" t="s">
        <v>52</v>
      </c>
      <c r="AA37" s="27" t="s">
        <v>301</v>
      </c>
      <c r="AB37" s="2"/>
      <c r="AC37" s="2"/>
      <c r="AD37" s="2"/>
      <c r="AE37" s="2"/>
      <c r="AF37" s="2"/>
      <c r="AG37" s="2"/>
      <c r="AH37" s="4"/>
      <c r="AI37" s="2"/>
      <c r="AJ37" s="2"/>
      <c r="AK37" s="2"/>
    </row>
    <row r="38" spans="1:37" ht="12.75">
      <c r="A38" s="2">
        <v>2</v>
      </c>
      <c r="B38" s="2" t="s">
        <v>106</v>
      </c>
      <c r="C38" s="16" t="s">
        <v>17</v>
      </c>
      <c r="D38" s="5" t="s">
        <v>408</v>
      </c>
      <c r="E38" s="2"/>
      <c r="F38" s="2">
        <v>2</v>
      </c>
      <c r="G38" s="20" t="s">
        <v>100</v>
      </c>
      <c r="H38" s="25" t="s">
        <v>52</v>
      </c>
      <c r="I38" s="27" t="s">
        <v>101</v>
      </c>
      <c r="J38" s="2">
        <v>2</v>
      </c>
      <c r="K38" s="4" t="s">
        <v>415</v>
      </c>
      <c r="L38" s="16" t="s">
        <v>44</v>
      </c>
      <c r="M38" s="5" t="s">
        <v>414</v>
      </c>
      <c r="N38" s="2"/>
      <c r="O38" s="2">
        <v>2</v>
      </c>
      <c r="P38" s="4" t="s">
        <v>360</v>
      </c>
      <c r="Q38" s="16" t="s">
        <v>38</v>
      </c>
      <c r="R38" s="5" t="s">
        <v>361</v>
      </c>
      <c r="S38" s="2">
        <v>2</v>
      </c>
      <c r="T38" s="4" t="s">
        <v>277</v>
      </c>
      <c r="U38" s="16" t="s">
        <v>17</v>
      </c>
      <c r="V38" s="5" t="s">
        <v>278</v>
      </c>
      <c r="W38" s="2"/>
      <c r="X38" s="2">
        <v>2</v>
      </c>
      <c r="Y38" s="4" t="s">
        <v>82</v>
      </c>
      <c r="Z38" s="16" t="s">
        <v>17</v>
      </c>
      <c r="AA38" s="5" t="s">
        <v>302</v>
      </c>
      <c r="AB38" s="2"/>
      <c r="AC38" s="2"/>
      <c r="AD38" s="2"/>
      <c r="AE38" s="2"/>
      <c r="AF38" s="2"/>
      <c r="AG38" s="2"/>
      <c r="AH38" s="4"/>
      <c r="AI38" s="2"/>
      <c r="AJ38" s="2"/>
      <c r="AK38" s="2"/>
    </row>
    <row r="39" spans="1:37" ht="12.75">
      <c r="A39" s="2">
        <v>3</v>
      </c>
      <c r="B39" s="20" t="s">
        <v>100</v>
      </c>
      <c r="C39" s="25" t="s">
        <v>52</v>
      </c>
      <c r="D39" s="27" t="s">
        <v>409</v>
      </c>
      <c r="E39" s="2"/>
      <c r="F39" s="2">
        <v>3</v>
      </c>
      <c r="G39" s="20" t="s">
        <v>102</v>
      </c>
      <c r="H39" s="25" t="s">
        <v>52</v>
      </c>
      <c r="I39" s="27" t="s">
        <v>103</v>
      </c>
      <c r="J39" s="2">
        <v>3</v>
      </c>
      <c r="K39" s="4" t="s">
        <v>90</v>
      </c>
      <c r="L39" s="16" t="s">
        <v>35</v>
      </c>
      <c r="M39" s="5" t="s">
        <v>416</v>
      </c>
      <c r="N39" s="2"/>
      <c r="O39" s="2">
        <v>3</v>
      </c>
      <c r="P39" s="4" t="s">
        <v>362</v>
      </c>
      <c r="Q39" s="16" t="s">
        <v>43</v>
      </c>
      <c r="R39" s="5" t="s">
        <v>363</v>
      </c>
      <c r="S39" s="2">
        <v>3</v>
      </c>
      <c r="T39" s="4" t="s">
        <v>279</v>
      </c>
      <c r="U39" s="16" t="s">
        <v>55</v>
      </c>
      <c r="V39" s="5" t="s">
        <v>280</v>
      </c>
      <c r="W39" s="2"/>
      <c r="X39" s="2">
        <v>3</v>
      </c>
      <c r="Y39" s="4" t="s">
        <v>303</v>
      </c>
      <c r="Z39" s="16" t="s">
        <v>35</v>
      </c>
      <c r="AA39" s="5" t="s">
        <v>304</v>
      </c>
      <c r="AB39" s="2"/>
      <c r="AC39" s="2"/>
      <c r="AD39" s="2"/>
      <c r="AE39" s="2"/>
      <c r="AF39" s="2"/>
      <c r="AG39" s="2"/>
      <c r="AH39" s="4"/>
      <c r="AI39" s="2"/>
      <c r="AJ39" s="2"/>
      <c r="AK39" s="2"/>
    </row>
    <row r="40" spans="1:37" ht="12.75">
      <c r="A40" s="2">
        <v>4</v>
      </c>
      <c r="B40" s="20" t="s">
        <v>102</v>
      </c>
      <c r="C40" s="25" t="s">
        <v>52</v>
      </c>
      <c r="D40" s="27" t="s">
        <v>410</v>
      </c>
      <c r="E40" s="2"/>
      <c r="F40" s="2">
        <v>4</v>
      </c>
      <c r="G40" s="4" t="s">
        <v>104</v>
      </c>
      <c r="H40" s="16" t="s">
        <v>36</v>
      </c>
      <c r="I40" s="5" t="s">
        <v>105</v>
      </c>
      <c r="J40" s="2">
        <v>4</v>
      </c>
      <c r="K40" s="4" t="s">
        <v>417</v>
      </c>
      <c r="L40" s="16" t="s">
        <v>37</v>
      </c>
      <c r="M40" s="7" t="s">
        <v>418</v>
      </c>
      <c r="N40" s="2"/>
      <c r="O40" s="4">
        <v>4</v>
      </c>
      <c r="P40" s="4" t="s">
        <v>364</v>
      </c>
      <c r="Q40" s="16" t="s">
        <v>43</v>
      </c>
      <c r="R40" s="5" t="s">
        <v>365</v>
      </c>
      <c r="S40" s="2">
        <v>4</v>
      </c>
      <c r="T40" s="4" t="s">
        <v>281</v>
      </c>
      <c r="U40" s="16" t="s">
        <v>32</v>
      </c>
      <c r="V40" s="7" t="s">
        <v>282</v>
      </c>
      <c r="W40" s="2"/>
      <c r="X40" s="2">
        <v>4</v>
      </c>
      <c r="Y40" s="4" t="s">
        <v>86</v>
      </c>
      <c r="Z40" s="16" t="s">
        <v>37</v>
      </c>
      <c r="AA40" s="5" t="s">
        <v>305</v>
      </c>
      <c r="AB40" s="2"/>
      <c r="AC40" s="2"/>
      <c r="AD40" s="2"/>
      <c r="AE40" s="2"/>
      <c r="AF40" s="2"/>
      <c r="AG40" s="2"/>
      <c r="AH40" s="4"/>
      <c r="AI40" s="2"/>
      <c r="AJ40" s="2"/>
      <c r="AK40" s="2"/>
    </row>
    <row r="41" spans="1:37" ht="12.75">
      <c r="A41" s="2">
        <v>5</v>
      </c>
      <c r="B41" s="20" t="s">
        <v>108</v>
      </c>
      <c r="C41" s="25" t="s">
        <v>52</v>
      </c>
      <c r="D41" s="27" t="s">
        <v>411</v>
      </c>
      <c r="E41" s="2"/>
      <c r="F41" s="2">
        <v>5</v>
      </c>
      <c r="G41" s="4" t="s">
        <v>106</v>
      </c>
      <c r="H41" s="16" t="s">
        <v>17</v>
      </c>
      <c r="I41" s="5" t="s">
        <v>107</v>
      </c>
      <c r="J41" s="2">
        <v>5</v>
      </c>
      <c r="K41" s="4" t="s">
        <v>168</v>
      </c>
      <c r="L41" s="16" t="s">
        <v>37</v>
      </c>
      <c r="M41" s="7" t="s">
        <v>418</v>
      </c>
      <c r="N41" s="2"/>
      <c r="O41" s="4">
        <v>5</v>
      </c>
      <c r="P41" s="4" t="s">
        <v>366</v>
      </c>
      <c r="Q41" s="16" t="s">
        <v>43</v>
      </c>
      <c r="R41" s="5" t="s">
        <v>367</v>
      </c>
      <c r="S41" s="2">
        <v>5</v>
      </c>
      <c r="T41" s="4" t="s">
        <v>283</v>
      </c>
      <c r="U41" s="16" t="s">
        <v>51</v>
      </c>
      <c r="V41" s="7" t="s">
        <v>284</v>
      </c>
      <c r="W41" s="2"/>
      <c r="X41" s="2">
        <v>5</v>
      </c>
      <c r="Y41" s="4" t="s">
        <v>306</v>
      </c>
      <c r="Z41" s="16" t="s">
        <v>35</v>
      </c>
      <c r="AA41" s="5" t="s">
        <v>307</v>
      </c>
      <c r="AB41" s="2"/>
      <c r="AC41" s="2"/>
      <c r="AD41" s="2"/>
      <c r="AE41" s="2"/>
      <c r="AF41" s="2"/>
      <c r="AG41" s="2"/>
      <c r="AH41" s="4"/>
      <c r="AI41" s="2"/>
      <c r="AJ41" s="2"/>
      <c r="AK41" s="2"/>
    </row>
    <row r="42" spans="1:37" ht="12.75">
      <c r="A42" s="2">
        <v>6</v>
      </c>
      <c r="B42" s="4" t="s">
        <v>92</v>
      </c>
      <c r="C42" s="16" t="s">
        <v>38</v>
      </c>
      <c r="D42" s="5" t="s">
        <v>412</v>
      </c>
      <c r="E42" s="2"/>
      <c r="F42" s="2">
        <v>6</v>
      </c>
      <c r="G42" s="20" t="s">
        <v>108</v>
      </c>
      <c r="H42" s="25" t="s">
        <v>52</v>
      </c>
      <c r="I42" s="27" t="s">
        <v>109</v>
      </c>
      <c r="J42" s="2">
        <v>6</v>
      </c>
      <c r="K42" s="20" t="s">
        <v>419</v>
      </c>
      <c r="L42" s="25" t="s">
        <v>52</v>
      </c>
      <c r="M42" s="28" t="s">
        <v>420</v>
      </c>
      <c r="N42" s="2"/>
      <c r="O42" s="4">
        <v>6</v>
      </c>
      <c r="P42" s="20" t="s">
        <v>368</v>
      </c>
      <c r="Q42" s="25" t="s">
        <v>52</v>
      </c>
      <c r="R42" s="27" t="s">
        <v>367</v>
      </c>
      <c r="S42" s="2">
        <v>6</v>
      </c>
      <c r="T42" s="4" t="s">
        <v>285</v>
      </c>
      <c r="U42" s="16" t="s">
        <v>40</v>
      </c>
      <c r="V42" s="7" t="s">
        <v>286</v>
      </c>
      <c r="W42" s="2"/>
      <c r="X42" s="2">
        <v>6</v>
      </c>
      <c r="Y42" s="4" t="s">
        <v>308</v>
      </c>
      <c r="Z42" s="16" t="s">
        <v>35</v>
      </c>
      <c r="AA42" s="5" t="s">
        <v>309</v>
      </c>
      <c r="AB42" s="2"/>
      <c r="AC42" s="2"/>
      <c r="AD42" s="2"/>
      <c r="AE42" s="2"/>
      <c r="AF42" s="2"/>
      <c r="AG42" s="2"/>
      <c r="AH42" s="4"/>
      <c r="AI42" s="2"/>
      <c r="AJ42" s="2"/>
      <c r="AK42" s="2"/>
    </row>
    <row r="43" spans="1:37" ht="12.75">
      <c r="A43" s="2">
        <v>7</v>
      </c>
      <c r="B43" s="4"/>
      <c r="C43" s="16"/>
      <c r="D43" s="5"/>
      <c r="E43" s="2"/>
      <c r="F43" s="2">
        <v>7</v>
      </c>
      <c r="G43" s="4" t="s">
        <v>112</v>
      </c>
      <c r="H43" s="16" t="s">
        <v>28</v>
      </c>
      <c r="I43" s="5" t="s">
        <v>113</v>
      </c>
      <c r="J43" s="2">
        <v>7</v>
      </c>
      <c r="K43" s="4" t="s">
        <v>303</v>
      </c>
      <c r="L43" s="16" t="s">
        <v>35</v>
      </c>
      <c r="M43" s="7" t="s">
        <v>421</v>
      </c>
      <c r="N43" s="2"/>
      <c r="O43" s="2">
        <v>7</v>
      </c>
      <c r="P43" s="4" t="s">
        <v>369</v>
      </c>
      <c r="Q43" s="16" t="s">
        <v>33</v>
      </c>
      <c r="R43" s="5" t="s">
        <v>367</v>
      </c>
      <c r="S43" s="2">
        <v>7</v>
      </c>
      <c r="T43" s="4" t="s">
        <v>287</v>
      </c>
      <c r="U43" s="16" t="s">
        <v>43</v>
      </c>
      <c r="V43" s="7" t="s">
        <v>288</v>
      </c>
      <c r="W43" s="2"/>
      <c r="X43" s="2">
        <v>7</v>
      </c>
      <c r="Y43" s="20" t="s">
        <v>88</v>
      </c>
      <c r="Z43" s="25" t="s">
        <v>52</v>
      </c>
      <c r="AA43" s="27" t="s">
        <v>310</v>
      </c>
      <c r="AB43" s="2"/>
      <c r="AC43" s="2"/>
      <c r="AD43" s="2"/>
      <c r="AE43" s="2"/>
      <c r="AF43" s="2"/>
      <c r="AG43" s="2"/>
      <c r="AH43" s="4"/>
      <c r="AI43" s="2"/>
      <c r="AJ43" s="2"/>
      <c r="AK43" s="2"/>
    </row>
    <row r="44" spans="1:37" ht="12.75">
      <c r="A44" s="2">
        <v>8</v>
      </c>
      <c r="B44" s="4"/>
      <c r="C44" s="16"/>
      <c r="D44" s="5"/>
      <c r="E44" s="2"/>
      <c r="F44" s="2">
        <v>8</v>
      </c>
      <c r="G44" s="4" t="s">
        <v>110</v>
      </c>
      <c r="H44" s="16" t="s">
        <v>33</v>
      </c>
      <c r="I44" s="5" t="s">
        <v>111</v>
      </c>
      <c r="J44" s="2">
        <v>7</v>
      </c>
      <c r="K44" s="4" t="s">
        <v>96</v>
      </c>
      <c r="L44" s="16" t="s">
        <v>17</v>
      </c>
      <c r="M44" s="5" t="s">
        <v>421</v>
      </c>
      <c r="N44" s="2"/>
      <c r="O44" s="4">
        <v>8</v>
      </c>
      <c r="P44" s="20" t="s">
        <v>370</v>
      </c>
      <c r="Q44" s="25" t="s">
        <v>52</v>
      </c>
      <c r="R44" s="27" t="s">
        <v>367</v>
      </c>
      <c r="S44" s="2">
        <v>8</v>
      </c>
      <c r="T44" s="4" t="s">
        <v>289</v>
      </c>
      <c r="U44" s="16" t="s">
        <v>44</v>
      </c>
      <c r="V44" s="7" t="s">
        <v>290</v>
      </c>
      <c r="W44" s="2"/>
      <c r="X44" s="2">
        <v>8</v>
      </c>
      <c r="Y44" s="4" t="s">
        <v>311</v>
      </c>
      <c r="Z44" s="16" t="s">
        <v>40</v>
      </c>
      <c r="AA44" s="5" t="s">
        <v>312</v>
      </c>
      <c r="AB44" s="2"/>
      <c r="AC44" s="2"/>
      <c r="AD44" s="2"/>
      <c r="AE44" s="2"/>
      <c r="AF44" s="2"/>
      <c r="AG44" s="2"/>
      <c r="AH44" s="4"/>
      <c r="AI44" s="2"/>
      <c r="AJ44" s="2"/>
      <c r="AK44" s="2"/>
    </row>
    <row r="45" spans="1:37" ht="12.75">
      <c r="A45" s="2"/>
      <c r="B45" s="2"/>
      <c r="C45" s="2"/>
      <c r="D45" s="5"/>
      <c r="E45" s="2"/>
      <c r="F45" s="2"/>
      <c r="G45" s="2"/>
      <c r="H45" s="2"/>
      <c r="I45" s="5"/>
      <c r="J45" s="2"/>
      <c r="K45" s="2"/>
      <c r="L45" s="2"/>
      <c r="M45" s="5"/>
      <c r="N45" s="2"/>
      <c r="O45" s="4"/>
      <c r="P45" s="4"/>
      <c r="Q45" s="16"/>
      <c r="R45" s="5"/>
      <c r="S45" s="2"/>
      <c r="T45" s="2"/>
      <c r="U45" s="2"/>
      <c r="V45" s="5"/>
      <c r="W45" s="2"/>
      <c r="X45" s="2"/>
      <c r="Y45" s="2"/>
      <c r="Z45" s="2"/>
      <c r="AA45" s="5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ht="12.75">
      <c r="A46" s="2"/>
      <c r="B46" s="11" t="s">
        <v>10</v>
      </c>
      <c r="C46" s="12"/>
      <c r="D46" s="13"/>
      <c r="E46" s="2"/>
      <c r="F46" s="2"/>
      <c r="G46" s="11" t="s">
        <v>15</v>
      </c>
      <c r="H46" s="12"/>
      <c r="I46" s="13"/>
      <c r="J46" s="2"/>
      <c r="K46" s="11" t="s">
        <v>12</v>
      </c>
      <c r="L46" s="12"/>
      <c r="M46" s="13"/>
      <c r="N46" s="2"/>
      <c r="O46" s="2"/>
      <c r="P46" s="2"/>
      <c r="Q46" s="2"/>
      <c r="R46" s="5"/>
      <c r="S46" s="2"/>
      <c r="T46" s="2"/>
      <c r="U46" s="2"/>
      <c r="V46" s="5"/>
      <c r="W46" s="2"/>
      <c r="X46" s="2"/>
      <c r="Y46" s="2"/>
      <c r="Z46" s="2"/>
      <c r="AA46" s="5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 ht="12.75">
      <c r="A47" s="2">
        <v>1</v>
      </c>
      <c r="B47" s="4" t="s">
        <v>275</v>
      </c>
      <c r="C47" s="16" t="s">
        <v>17</v>
      </c>
      <c r="D47" s="5" t="s">
        <v>509</v>
      </c>
      <c r="E47" s="2"/>
      <c r="F47" s="2">
        <v>1</v>
      </c>
      <c r="G47" s="20">
        <v>4</v>
      </c>
      <c r="H47" s="25" t="s">
        <v>52</v>
      </c>
      <c r="I47" s="27" t="s">
        <v>422</v>
      </c>
      <c r="J47" s="2">
        <v>1</v>
      </c>
      <c r="K47" s="4" t="s">
        <v>82</v>
      </c>
      <c r="L47" s="16" t="s">
        <v>17</v>
      </c>
      <c r="M47" s="5" t="s">
        <v>83</v>
      </c>
      <c r="N47" s="2"/>
      <c r="O47" s="2"/>
      <c r="P47" s="2"/>
      <c r="Q47" s="2"/>
      <c r="R47" s="5"/>
      <c r="S47" s="2"/>
      <c r="T47" s="2"/>
      <c r="U47" s="2"/>
      <c r="V47" s="5"/>
      <c r="W47" s="2"/>
      <c r="X47" s="2"/>
      <c r="Y47" s="2"/>
      <c r="Z47" s="2"/>
      <c r="AA47" s="5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ht="12.75">
      <c r="A48" s="2">
        <v>2</v>
      </c>
      <c r="B48" s="20" t="s">
        <v>510</v>
      </c>
      <c r="C48" s="25" t="s">
        <v>52</v>
      </c>
      <c r="D48" s="27" t="s">
        <v>511</v>
      </c>
      <c r="E48" s="2"/>
      <c r="F48" s="2">
        <v>2</v>
      </c>
      <c r="G48" s="4" t="s">
        <v>275</v>
      </c>
      <c r="H48" s="16" t="s">
        <v>17</v>
      </c>
      <c r="I48" s="5" t="s">
        <v>423</v>
      </c>
      <c r="J48" s="2">
        <v>2</v>
      </c>
      <c r="K48" s="20" t="s">
        <v>84</v>
      </c>
      <c r="L48" s="25" t="s">
        <v>52</v>
      </c>
      <c r="M48" s="27" t="s">
        <v>85</v>
      </c>
      <c r="N48" s="2"/>
      <c r="O48" s="2"/>
      <c r="P48" s="2"/>
      <c r="Q48" s="2"/>
      <c r="R48" s="5"/>
      <c r="S48" s="2"/>
      <c r="T48" s="2"/>
      <c r="U48" s="2"/>
      <c r="V48" s="5"/>
      <c r="W48" s="2"/>
      <c r="X48" s="2"/>
      <c r="Y48" s="2"/>
      <c r="Z48" s="2"/>
      <c r="AA48" s="5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1:37" ht="12.75">
      <c r="A49" s="2">
        <v>3</v>
      </c>
      <c r="B49" s="4" t="s">
        <v>512</v>
      </c>
      <c r="C49" s="16" t="s">
        <v>28</v>
      </c>
      <c r="D49" s="5" t="s">
        <v>513</v>
      </c>
      <c r="E49" s="2"/>
      <c r="F49" s="2">
        <v>3</v>
      </c>
      <c r="G49" s="4" t="s">
        <v>424</v>
      </c>
      <c r="H49" s="16" t="s">
        <v>44</v>
      </c>
      <c r="I49" s="5" t="s">
        <v>425</v>
      </c>
      <c r="J49" s="2">
        <v>3</v>
      </c>
      <c r="K49" s="4" t="s">
        <v>86</v>
      </c>
      <c r="L49" s="16" t="s">
        <v>37</v>
      </c>
      <c r="M49" s="5" t="s">
        <v>87</v>
      </c>
      <c r="N49" s="2"/>
      <c r="O49" s="2"/>
      <c r="P49" s="2"/>
      <c r="Q49" s="2"/>
      <c r="R49" s="5"/>
      <c r="S49" s="2"/>
      <c r="T49" s="2"/>
      <c r="U49" s="2"/>
      <c r="V49" s="5"/>
      <c r="W49" s="2"/>
      <c r="X49" s="2"/>
      <c r="Y49" s="2"/>
      <c r="Z49" s="2"/>
      <c r="AA49" s="5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37" ht="12.75">
      <c r="A50" s="2">
        <v>4</v>
      </c>
      <c r="B50" s="4" t="s">
        <v>514</v>
      </c>
      <c r="C50" s="16" t="s">
        <v>35</v>
      </c>
      <c r="D50" s="5" t="s">
        <v>515</v>
      </c>
      <c r="E50" s="2"/>
      <c r="F50" s="2">
        <v>4</v>
      </c>
      <c r="G50" s="4" t="s">
        <v>426</v>
      </c>
      <c r="H50" s="16" t="s">
        <v>17</v>
      </c>
      <c r="I50" s="5" t="s">
        <v>427</v>
      </c>
      <c r="J50" s="2">
        <v>4</v>
      </c>
      <c r="K50" s="20" t="s">
        <v>88</v>
      </c>
      <c r="L50" s="25" t="s">
        <v>52</v>
      </c>
      <c r="M50" s="27" t="s">
        <v>89</v>
      </c>
      <c r="N50" s="2"/>
      <c r="O50" s="2"/>
      <c r="P50" s="2"/>
      <c r="Q50" s="2"/>
      <c r="R50" s="5"/>
      <c r="S50" s="2"/>
      <c r="T50" s="2"/>
      <c r="U50" s="2"/>
      <c r="V50" s="5"/>
      <c r="W50" s="2"/>
      <c r="X50" s="2"/>
      <c r="Y50" s="2"/>
      <c r="Z50" s="2"/>
      <c r="AA50" s="5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37" ht="12.75">
      <c r="A51" s="2">
        <v>5</v>
      </c>
      <c r="B51" s="4" t="s">
        <v>516</v>
      </c>
      <c r="C51" s="16" t="s">
        <v>44</v>
      </c>
      <c r="D51" s="5" t="s">
        <v>83</v>
      </c>
      <c r="E51" s="2"/>
      <c r="F51" s="2">
        <v>5</v>
      </c>
      <c r="G51" s="4" t="s">
        <v>428</v>
      </c>
      <c r="H51" s="16" t="s">
        <v>35</v>
      </c>
      <c r="I51" s="5" t="s">
        <v>429</v>
      </c>
      <c r="J51" s="2">
        <v>5</v>
      </c>
      <c r="K51" s="4" t="s">
        <v>90</v>
      </c>
      <c r="L51" s="16" t="s">
        <v>35</v>
      </c>
      <c r="M51" s="5" t="s">
        <v>91</v>
      </c>
      <c r="N51" s="2"/>
      <c r="O51" s="2"/>
      <c r="P51" s="2"/>
      <c r="Q51" s="2"/>
      <c r="R51" s="5"/>
      <c r="S51" s="2"/>
      <c r="T51" s="2"/>
      <c r="U51" s="2"/>
      <c r="V51" s="5"/>
      <c r="W51" s="2"/>
      <c r="X51" s="2"/>
      <c r="Y51" s="2"/>
      <c r="Z51" s="2"/>
      <c r="AA51" s="5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37" ht="12.75">
      <c r="A52" s="2">
        <v>6</v>
      </c>
      <c r="B52" s="4" t="s">
        <v>308</v>
      </c>
      <c r="C52" s="16" t="s">
        <v>35</v>
      </c>
      <c r="D52" s="5" t="s">
        <v>517</v>
      </c>
      <c r="E52" s="2"/>
      <c r="F52" s="2">
        <v>6</v>
      </c>
      <c r="G52" s="4" t="s">
        <v>430</v>
      </c>
      <c r="H52" s="16" t="s">
        <v>44</v>
      </c>
      <c r="I52" s="5" t="s">
        <v>431</v>
      </c>
      <c r="J52" s="2">
        <v>6</v>
      </c>
      <c r="K52" s="4" t="s">
        <v>92</v>
      </c>
      <c r="L52" s="16" t="s">
        <v>38</v>
      </c>
      <c r="M52" s="5" t="s">
        <v>93</v>
      </c>
      <c r="N52" s="2"/>
      <c r="O52" s="2"/>
      <c r="P52" s="2"/>
      <c r="Q52" s="2"/>
      <c r="R52" s="5"/>
      <c r="S52" s="2"/>
      <c r="T52" s="2"/>
      <c r="U52" s="2"/>
      <c r="V52" s="5"/>
      <c r="W52" s="2"/>
      <c r="X52" s="2"/>
      <c r="Y52" s="2"/>
      <c r="Z52" s="2"/>
      <c r="AA52" s="5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37" ht="12.75">
      <c r="A53" s="2">
        <v>7</v>
      </c>
      <c r="B53" s="4" t="s">
        <v>518</v>
      </c>
      <c r="C53" s="16" t="s">
        <v>37</v>
      </c>
      <c r="D53" s="5" t="s">
        <v>519</v>
      </c>
      <c r="E53" s="2"/>
      <c r="F53" s="2">
        <v>7</v>
      </c>
      <c r="G53" s="4" t="s">
        <v>308</v>
      </c>
      <c r="H53" s="16" t="s">
        <v>35</v>
      </c>
      <c r="I53" s="5" t="s">
        <v>432</v>
      </c>
      <c r="J53" s="2">
        <v>7</v>
      </c>
      <c r="K53" s="20" t="s">
        <v>94</v>
      </c>
      <c r="L53" s="25" t="s">
        <v>52</v>
      </c>
      <c r="M53" s="27" t="s">
        <v>95</v>
      </c>
      <c r="N53" s="2"/>
      <c r="O53" s="2"/>
      <c r="P53" s="2"/>
      <c r="Q53" s="2"/>
      <c r="R53" s="5"/>
      <c r="S53" s="2"/>
      <c r="T53" s="2"/>
      <c r="U53" s="2"/>
      <c r="V53" s="5"/>
      <c r="W53" s="2"/>
      <c r="X53" s="2"/>
      <c r="Y53" s="2"/>
      <c r="Z53" s="2"/>
      <c r="AA53" s="5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37" ht="12.75">
      <c r="A54" s="2">
        <v>8</v>
      </c>
      <c r="B54" s="4" t="s">
        <v>430</v>
      </c>
      <c r="C54" s="16" t="s">
        <v>44</v>
      </c>
      <c r="D54" s="5" t="s">
        <v>520</v>
      </c>
      <c r="E54" s="2"/>
      <c r="F54" s="2">
        <v>8</v>
      </c>
      <c r="G54" s="4" t="s">
        <v>433</v>
      </c>
      <c r="H54" s="16" t="s">
        <v>32</v>
      </c>
      <c r="I54" s="5" t="s">
        <v>434</v>
      </c>
      <c r="J54" s="2">
        <v>8</v>
      </c>
      <c r="K54" s="4" t="s">
        <v>96</v>
      </c>
      <c r="L54" s="16" t="s">
        <v>17</v>
      </c>
      <c r="M54" s="5" t="s">
        <v>97</v>
      </c>
      <c r="N54" s="2"/>
      <c r="O54" s="2"/>
      <c r="P54" s="2"/>
      <c r="Q54" s="2"/>
      <c r="R54" s="5"/>
      <c r="S54" s="2"/>
      <c r="T54" s="2"/>
      <c r="U54" s="2"/>
      <c r="V54" s="5"/>
      <c r="W54" s="2"/>
      <c r="X54" s="2"/>
      <c r="Y54" s="2"/>
      <c r="Z54" s="2"/>
      <c r="AA54" s="5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28:33" ht="12.75">
      <c r="AB55" s="2"/>
      <c r="AC55" s="2"/>
      <c r="AD55" s="2"/>
      <c r="AE55" s="2"/>
      <c r="AF55" s="2"/>
      <c r="AG55" s="2"/>
    </row>
  </sheetData>
  <sheetProtection/>
  <printOptions/>
  <pageMargins left="0.75" right="0.75" top="0.75" bottom="0.5" header="0.5" footer="0.5"/>
  <pageSetup horizontalDpi="600" verticalDpi="600" orientation="portrait" r:id="rId1"/>
  <headerFooter alignWithMargins="0">
    <oddHeader>&amp;C&amp;14TK Invitational  --  May 7, 2011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55"/>
  <sheetViews>
    <sheetView view="pageLayout" workbookViewId="0" topLeftCell="A16">
      <selection activeCell="A1" sqref="A1"/>
    </sheetView>
  </sheetViews>
  <sheetFormatPr defaultColWidth="9.140625" defaultRowHeight="12.75"/>
  <cols>
    <col min="1" max="1" width="2.00390625" style="0" bestFit="1" customWidth="1"/>
    <col min="2" max="2" width="17.7109375" style="0" customWidth="1"/>
    <col min="3" max="3" width="11.7109375" style="0" bestFit="1" customWidth="1"/>
    <col min="4" max="4" width="11.57421875" style="0" bestFit="1" customWidth="1"/>
    <col min="5" max="5" width="3.57421875" style="0" customWidth="1"/>
    <col min="6" max="6" width="2.00390625" style="0" bestFit="1" customWidth="1"/>
    <col min="7" max="7" width="18.140625" style="0" customWidth="1"/>
    <col min="8" max="8" width="13.8515625" style="0" customWidth="1"/>
    <col min="9" max="9" width="10.28125" style="0" customWidth="1"/>
    <col min="10" max="10" width="2.00390625" style="0" bestFit="1" customWidth="1"/>
    <col min="11" max="11" width="17.421875" style="0" customWidth="1"/>
    <col min="12" max="12" width="13.8515625" style="0" customWidth="1"/>
    <col min="14" max="14" width="4.7109375" style="0" customWidth="1"/>
    <col min="15" max="15" width="2.00390625" style="0" customWidth="1"/>
    <col min="16" max="16" width="17.421875" style="0" customWidth="1"/>
    <col min="17" max="17" width="13.8515625" style="0" customWidth="1"/>
    <col min="19" max="19" width="2.00390625" style="0" customWidth="1"/>
    <col min="20" max="20" width="14.57421875" style="0" customWidth="1"/>
    <col min="21" max="21" width="9.7109375" style="0" bestFit="1" customWidth="1"/>
    <col min="22" max="22" width="11.57421875" style="0" bestFit="1" customWidth="1"/>
    <col min="23" max="23" width="4.7109375" style="0" customWidth="1"/>
    <col min="24" max="24" width="2.00390625" style="0" customWidth="1"/>
    <col min="25" max="25" width="18.140625" style="0" customWidth="1"/>
    <col min="26" max="26" width="13.8515625" style="0" customWidth="1"/>
  </cols>
  <sheetData>
    <row r="1" spans="1:27" ht="12.75">
      <c r="A1" s="2"/>
      <c r="B1" s="8" t="s">
        <v>0</v>
      </c>
      <c r="C1" s="9"/>
      <c r="D1" s="10"/>
      <c r="E1" s="2"/>
      <c r="F1" s="2"/>
      <c r="G1" s="11" t="s">
        <v>1</v>
      </c>
      <c r="H1" s="12"/>
      <c r="I1" s="13"/>
      <c r="J1" s="4"/>
      <c r="K1" s="23"/>
      <c r="L1" s="21"/>
      <c r="M1" s="22"/>
      <c r="N1" s="4"/>
      <c r="O1" s="4"/>
      <c r="P1" s="20"/>
      <c r="Q1" s="4"/>
      <c r="R1" s="7"/>
      <c r="S1" s="2"/>
      <c r="W1" s="2"/>
      <c r="X1" s="2"/>
      <c r="Y1" s="20"/>
      <c r="Z1" s="21"/>
      <c r="AA1" s="22"/>
    </row>
    <row r="2" spans="1:27" ht="12.75">
      <c r="A2" s="2">
        <v>1</v>
      </c>
      <c r="B2" s="1"/>
      <c r="C2" s="16"/>
      <c r="D2" s="6"/>
      <c r="E2" s="2"/>
      <c r="F2" s="2">
        <v>1</v>
      </c>
      <c r="G2" s="2"/>
      <c r="H2" s="16"/>
      <c r="I2" s="5"/>
      <c r="J2" s="4"/>
      <c r="K2" s="1"/>
      <c r="L2" s="16"/>
      <c r="M2" s="6"/>
      <c r="N2" s="4"/>
      <c r="O2" s="4"/>
      <c r="P2" s="4"/>
      <c r="Q2" s="16"/>
      <c r="R2" s="7"/>
      <c r="S2" s="2"/>
      <c r="T2" s="1"/>
      <c r="U2" s="16"/>
      <c r="V2" s="6"/>
      <c r="W2" s="2"/>
      <c r="X2" s="2"/>
      <c r="Y2" s="2"/>
      <c r="Z2" s="16"/>
      <c r="AA2" s="5"/>
    </row>
    <row r="3" spans="1:27" ht="12.75">
      <c r="A3" s="2">
        <v>2</v>
      </c>
      <c r="B3" s="2"/>
      <c r="C3" s="16"/>
      <c r="D3" s="5"/>
      <c r="E3" s="2"/>
      <c r="F3" s="2">
        <v>2</v>
      </c>
      <c r="G3" s="4"/>
      <c r="H3" s="16"/>
      <c r="I3" s="5"/>
      <c r="J3" s="4"/>
      <c r="K3" s="1"/>
      <c r="L3" s="16"/>
      <c r="M3" s="6"/>
      <c r="N3" s="4"/>
      <c r="O3" s="4"/>
      <c r="P3" s="4"/>
      <c r="Q3" s="16"/>
      <c r="R3" s="7"/>
      <c r="S3" s="2"/>
      <c r="T3" s="1"/>
      <c r="U3" s="16"/>
      <c r="V3" s="6"/>
      <c r="W3" s="2"/>
      <c r="X3" s="2"/>
      <c r="Y3" s="2"/>
      <c r="Z3" s="16"/>
      <c r="AA3" s="5"/>
    </row>
    <row r="4" spans="1:27" ht="12.75">
      <c r="A4" s="2">
        <v>3</v>
      </c>
      <c r="B4" s="2"/>
      <c r="C4" s="16"/>
      <c r="D4" s="5"/>
      <c r="E4" s="2"/>
      <c r="F4" s="2">
        <v>3</v>
      </c>
      <c r="G4" s="4"/>
      <c r="H4" s="16"/>
      <c r="I4" s="5"/>
      <c r="J4" s="4"/>
      <c r="K4" s="1"/>
      <c r="L4" s="16"/>
      <c r="M4" s="6"/>
      <c r="N4" s="4"/>
      <c r="O4" s="4"/>
      <c r="P4" s="4"/>
      <c r="Q4" s="16"/>
      <c r="R4" s="7"/>
      <c r="S4" s="2"/>
      <c r="T4" s="1"/>
      <c r="U4" s="16"/>
      <c r="V4" s="6"/>
      <c r="W4" s="2"/>
      <c r="X4" s="2"/>
      <c r="Y4" s="2"/>
      <c r="Z4" s="16"/>
      <c r="AA4" s="5"/>
    </row>
    <row r="5" spans="1:27" ht="12.75">
      <c r="A5" s="2">
        <v>4</v>
      </c>
      <c r="B5" s="2"/>
      <c r="C5" s="16"/>
      <c r="D5" s="5"/>
      <c r="E5" s="2"/>
      <c r="F5" s="2">
        <v>4</v>
      </c>
      <c r="G5" s="4"/>
      <c r="H5" s="16"/>
      <c r="I5" s="5"/>
      <c r="J5" s="4"/>
      <c r="K5" s="1"/>
      <c r="L5" s="16"/>
      <c r="M5" s="6"/>
      <c r="N5" s="4"/>
      <c r="O5" s="4"/>
      <c r="P5" s="4"/>
      <c r="Q5" s="16"/>
      <c r="R5" s="7"/>
      <c r="S5" s="2"/>
      <c r="T5" s="1"/>
      <c r="U5" s="16"/>
      <c r="V5" s="6"/>
      <c r="W5" s="2"/>
      <c r="X5" s="2"/>
      <c r="Y5" s="4"/>
      <c r="Z5" s="16"/>
      <c r="AA5" s="5"/>
    </row>
    <row r="6" spans="1:27" ht="12.75">
      <c r="A6" s="2">
        <v>5</v>
      </c>
      <c r="B6" s="4"/>
      <c r="C6" s="16"/>
      <c r="D6" s="5"/>
      <c r="E6" s="2"/>
      <c r="F6" s="2">
        <v>5</v>
      </c>
      <c r="G6" s="4"/>
      <c r="H6" s="16"/>
      <c r="I6" s="5"/>
      <c r="J6" s="4"/>
      <c r="K6" s="1"/>
      <c r="L6" s="16"/>
      <c r="M6" s="6"/>
      <c r="N6" s="4"/>
      <c r="O6" s="4"/>
      <c r="P6" s="4"/>
      <c r="Q6" s="16"/>
      <c r="R6" s="7"/>
      <c r="S6" s="2"/>
      <c r="T6" s="1"/>
      <c r="U6" s="16"/>
      <c r="V6" s="6"/>
      <c r="W6" s="2"/>
      <c r="X6" s="2"/>
      <c r="Y6" s="4"/>
      <c r="Z6" s="16"/>
      <c r="AA6" s="5"/>
    </row>
    <row r="7" spans="1:27" ht="12.75">
      <c r="A7" s="2">
        <v>6</v>
      </c>
      <c r="B7" s="4"/>
      <c r="C7" s="16"/>
      <c r="D7" s="5"/>
      <c r="E7" s="2"/>
      <c r="F7" s="2">
        <v>6</v>
      </c>
      <c r="G7" s="4"/>
      <c r="H7" s="16"/>
      <c r="I7" s="5"/>
      <c r="J7" s="4"/>
      <c r="K7" s="1"/>
      <c r="L7" s="16"/>
      <c r="M7" s="6"/>
      <c r="N7" s="4"/>
      <c r="O7" s="4"/>
      <c r="P7" s="4"/>
      <c r="Q7" s="16"/>
      <c r="R7" s="7"/>
      <c r="S7" s="2"/>
      <c r="T7" s="1"/>
      <c r="U7" s="16"/>
      <c r="V7" s="6"/>
      <c r="W7" s="2"/>
      <c r="X7" s="2"/>
      <c r="Y7" s="4"/>
      <c r="Z7" s="16"/>
      <c r="AA7" s="5"/>
    </row>
    <row r="8" spans="1:27" ht="12.75">
      <c r="A8" s="2"/>
      <c r="B8" s="2"/>
      <c r="C8" s="2"/>
      <c r="D8" s="5"/>
      <c r="E8" s="2"/>
      <c r="F8" s="2"/>
      <c r="G8" s="2"/>
      <c r="H8" s="2"/>
      <c r="I8" s="5"/>
      <c r="J8" s="24"/>
      <c r="K8" s="1"/>
      <c r="L8" s="16"/>
      <c r="M8" s="7"/>
      <c r="N8" s="4"/>
      <c r="O8" s="4"/>
      <c r="P8" s="4"/>
      <c r="Q8" s="16"/>
      <c r="R8" s="7"/>
      <c r="S8" s="2"/>
      <c r="T8" s="1"/>
      <c r="U8" s="16"/>
      <c r="V8" s="5"/>
      <c r="W8" s="2"/>
      <c r="X8" s="2"/>
      <c r="Y8" s="4"/>
      <c r="Z8" s="16"/>
      <c r="AA8" s="5"/>
    </row>
    <row r="9" spans="1:27" ht="12.75">
      <c r="A9" s="2"/>
      <c r="B9" s="11" t="s">
        <v>2</v>
      </c>
      <c r="C9" s="12"/>
      <c r="D9" s="13"/>
      <c r="E9" s="2"/>
      <c r="F9" s="2"/>
      <c r="G9" s="11" t="s">
        <v>4</v>
      </c>
      <c r="H9" s="12"/>
      <c r="I9" s="13"/>
      <c r="J9" s="4"/>
      <c r="K9" s="23"/>
      <c r="L9" s="21"/>
      <c r="M9" s="22"/>
      <c r="N9" s="4"/>
      <c r="O9" s="4"/>
      <c r="P9" s="4"/>
      <c r="Q9" s="16"/>
      <c r="R9" s="7"/>
      <c r="S9" s="2"/>
      <c r="T9" s="1"/>
      <c r="U9" s="16"/>
      <c r="V9" s="5"/>
      <c r="W9" s="2"/>
      <c r="X9" s="2"/>
      <c r="Y9" s="4"/>
      <c r="Z9" s="16"/>
      <c r="AA9" s="5"/>
    </row>
    <row r="10" spans="1:27" ht="12.75">
      <c r="A10" s="2">
        <v>1</v>
      </c>
      <c r="B10" s="4"/>
      <c r="C10" s="16"/>
      <c r="D10" s="5"/>
      <c r="E10" s="2"/>
      <c r="F10" s="2">
        <v>1</v>
      </c>
      <c r="G10" s="4"/>
      <c r="H10" s="16"/>
      <c r="I10" s="5"/>
      <c r="J10" s="4"/>
      <c r="K10" s="24"/>
      <c r="L10" s="24"/>
      <c r="M10" s="24"/>
      <c r="N10" s="4"/>
      <c r="O10" s="4"/>
      <c r="P10" s="4"/>
      <c r="Q10" s="16"/>
      <c r="R10" s="7"/>
      <c r="S10" s="2"/>
      <c r="T10" s="1"/>
      <c r="U10" s="16"/>
      <c r="V10" s="5"/>
      <c r="W10" s="2"/>
      <c r="X10" s="2"/>
      <c r="Y10" s="4"/>
      <c r="Z10" s="16"/>
      <c r="AA10" s="5"/>
    </row>
    <row r="11" spans="1:27" ht="12.75">
      <c r="A11" s="2">
        <v>2</v>
      </c>
      <c r="B11" s="4"/>
      <c r="C11" s="16"/>
      <c r="D11" s="5"/>
      <c r="E11" s="2"/>
      <c r="F11" s="2">
        <v>2</v>
      </c>
      <c r="G11" s="4"/>
      <c r="H11" s="16"/>
      <c r="I11" s="5"/>
      <c r="J11" s="4"/>
      <c r="K11" s="24"/>
      <c r="L11" s="24"/>
      <c r="M11" s="24"/>
      <c r="N11" s="4"/>
      <c r="O11" s="4"/>
      <c r="P11" s="4"/>
      <c r="Q11" s="16"/>
      <c r="R11" s="7"/>
      <c r="S11" s="2"/>
      <c r="T11" s="1"/>
      <c r="U11" s="16"/>
      <c r="V11" s="5"/>
      <c r="W11" s="2"/>
      <c r="X11" s="2"/>
      <c r="Y11" s="4"/>
      <c r="Z11" s="16"/>
      <c r="AA11" s="5"/>
    </row>
    <row r="12" spans="1:27" ht="12.75">
      <c r="A12" s="2">
        <v>3</v>
      </c>
      <c r="B12" s="4"/>
      <c r="C12" s="16"/>
      <c r="D12" s="5"/>
      <c r="E12" s="2"/>
      <c r="F12" s="2">
        <v>3</v>
      </c>
      <c r="G12" s="4"/>
      <c r="H12" s="16"/>
      <c r="I12" s="5"/>
      <c r="J12" s="4"/>
      <c r="K12" s="24"/>
      <c r="L12" s="24"/>
      <c r="M12" s="24"/>
      <c r="N12" s="4"/>
      <c r="O12" s="4"/>
      <c r="P12" s="4"/>
      <c r="Q12" s="16"/>
      <c r="R12" s="7"/>
      <c r="S12" s="2"/>
      <c r="T12" s="1"/>
      <c r="U12" s="16"/>
      <c r="V12" s="5"/>
      <c r="W12" s="2"/>
      <c r="X12" s="2"/>
      <c r="Y12" s="4"/>
      <c r="Z12" s="16"/>
      <c r="AA12" s="5"/>
    </row>
    <row r="13" spans="1:27" ht="12.75">
      <c r="A13" s="2">
        <v>4</v>
      </c>
      <c r="B13" s="4"/>
      <c r="C13" s="16"/>
      <c r="D13" s="5"/>
      <c r="E13" s="2"/>
      <c r="F13" s="2">
        <v>4</v>
      </c>
      <c r="G13" s="4"/>
      <c r="H13" s="16"/>
      <c r="I13" s="5"/>
      <c r="J13" s="4"/>
      <c r="K13" s="24"/>
      <c r="L13" s="24"/>
      <c r="M13" s="24"/>
      <c r="N13" s="4"/>
      <c r="O13" s="4"/>
      <c r="P13" s="4"/>
      <c r="Q13" s="16"/>
      <c r="R13" s="7"/>
      <c r="S13" s="2"/>
      <c r="T13" s="1"/>
      <c r="U13" s="16"/>
      <c r="V13" s="5"/>
      <c r="W13" s="2"/>
      <c r="X13" s="2"/>
      <c r="Y13" s="4"/>
      <c r="Z13" s="16"/>
      <c r="AA13" s="5"/>
    </row>
    <row r="14" spans="1:27" ht="12.75">
      <c r="A14" s="2">
        <v>5</v>
      </c>
      <c r="B14" s="4"/>
      <c r="C14" s="16"/>
      <c r="D14" s="5"/>
      <c r="E14" s="2"/>
      <c r="F14" s="2">
        <v>5</v>
      </c>
      <c r="G14" s="4"/>
      <c r="H14" s="16"/>
      <c r="I14" s="5"/>
      <c r="J14" s="4"/>
      <c r="K14" s="24"/>
      <c r="L14" s="24"/>
      <c r="M14" s="24"/>
      <c r="N14" s="4"/>
      <c r="O14" s="4"/>
      <c r="P14" s="4"/>
      <c r="Q14" s="16"/>
      <c r="R14" s="7"/>
      <c r="S14" s="2"/>
      <c r="T14" s="1"/>
      <c r="U14" s="16"/>
      <c r="V14" s="5"/>
      <c r="W14" s="2"/>
      <c r="X14" s="2"/>
      <c r="Y14" s="4"/>
      <c r="Z14" s="16"/>
      <c r="AA14" s="5"/>
    </row>
    <row r="15" spans="1:27" ht="12.75">
      <c r="A15" s="2">
        <v>6</v>
      </c>
      <c r="B15" s="4"/>
      <c r="C15" s="16"/>
      <c r="D15" s="5"/>
      <c r="E15" s="2"/>
      <c r="F15" s="2">
        <v>6</v>
      </c>
      <c r="G15" s="4"/>
      <c r="H15" s="16"/>
      <c r="I15" s="5"/>
      <c r="J15" s="4"/>
      <c r="K15" s="24"/>
      <c r="L15" s="24"/>
      <c r="M15" s="24"/>
      <c r="N15" s="4"/>
      <c r="O15" s="4"/>
      <c r="P15" s="4"/>
      <c r="Q15" s="16"/>
      <c r="R15" s="7"/>
      <c r="S15" s="2"/>
      <c r="T15" s="1"/>
      <c r="U15" s="16"/>
      <c r="V15" s="5"/>
      <c r="W15" s="2"/>
      <c r="X15" s="2"/>
      <c r="Y15" s="4"/>
      <c r="Z15" s="16"/>
      <c r="AA15" s="5"/>
    </row>
    <row r="16" spans="1:27" ht="12.75">
      <c r="A16" s="2"/>
      <c r="B16" s="2"/>
      <c r="C16" s="2"/>
      <c r="D16" s="5"/>
      <c r="E16" s="2"/>
      <c r="F16" s="2"/>
      <c r="G16" s="2"/>
      <c r="H16" s="2"/>
      <c r="I16" s="5"/>
      <c r="N16" s="2"/>
      <c r="O16" s="2"/>
      <c r="P16" s="4"/>
      <c r="Q16" s="16"/>
      <c r="R16" s="5"/>
      <c r="S16" s="2"/>
      <c r="T16" s="1"/>
      <c r="U16" s="16"/>
      <c r="V16" s="5"/>
      <c r="W16" s="2"/>
      <c r="X16" s="2"/>
      <c r="Y16" s="4"/>
      <c r="Z16" s="16"/>
      <c r="AA16" s="5"/>
    </row>
    <row r="17" spans="1:27" ht="12.75">
      <c r="A17" s="2"/>
      <c r="B17" s="11" t="s">
        <v>5</v>
      </c>
      <c r="C17" s="14"/>
      <c r="D17" s="13"/>
      <c r="E17" s="2"/>
      <c r="F17" s="2"/>
      <c r="G17" s="11" t="s">
        <v>14</v>
      </c>
      <c r="H17" s="12"/>
      <c r="I17" s="13"/>
      <c r="N17" s="2"/>
      <c r="O17" s="2"/>
      <c r="S17" s="2"/>
      <c r="T17" s="1"/>
      <c r="U17" s="16"/>
      <c r="V17" s="5"/>
      <c r="W17" s="2"/>
      <c r="X17" s="2"/>
      <c r="Y17" s="4"/>
      <c r="Z17" s="16"/>
      <c r="AA17" s="5"/>
    </row>
    <row r="18" spans="1:27" ht="12.75">
      <c r="A18" s="2">
        <v>1</v>
      </c>
      <c r="B18" s="2"/>
      <c r="C18" s="16"/>
      <c r="D18" s="5"/>
      <c r="E18" s="2"/>
      <c r="F18" s="2">
        <v>1</v>
      </c>
      <c r="G18" s="4"/>
      <c r="H18" s="16"/>
      <c r="I18" s="5"/>
      <c r="N18" s="2"/>
      <c r="O18" s="2"/>
      <c r="P18" s="4"/>
      <c r="Q18" s="16"/>
      <c r="R18" s="5"/>
      <c r="S18" s="2"/>
      <c r="T18" s="1"/>
      <c r="U18" s="16"/>
      <c r="V18" s="5"/>
      <c r="W18" s="2"/>
      <c r="X18" s="2"/>
      <c r="Y18" s="4"/>
      <c r="Z18" s="16"/>
      <c r="AA18" s="5"/>
    </row>
    <row r="19" spans="1:27" ht="12.75">
      <c r="A19" s="2">
        <v>2</v>
      </c>
      <c r="B19" s="2"/>
      <c r="C19" s="16"/>
      <c r="D19" s="5"/>
      <c r="E19" s="2"/>
      <c r="F19" s="2">
        <v>2</v>
      </c>
      <c r="G19" s="4"/>
      <c r="H19" s="16"/>
      <c r="I19" s="5"/>
      <c r="N19" s="2"/>
      <c r="O19" s="2"/>
      <c r="P19" s="4"/>
      <c r="Q19" s="16"/>
      <c r="R19" s="5"/>
      <c r="S19" s="2"/>
      <c r="T19" s="1"/>
      <c r="U19" s="16"/>
      <c r="V19" s="5"/>
      <c r="W19" s="2"/>
      <c r="X19" s="2"/>
      <c r="Y19" s="4"/>
      <c r="Z19" s="16"/>
      <c r="AA19" s="5"/>
    </row>
    <row r="20" spans="1:27" ht="12.75">
      <c r="A20" s="2">
        <v>3</v>
      </c>
      <c r="B20" s="4"/>
      <c r="C20" s="16"/>
      <c r="D20" s="5"/>
      <c r="E20" s="2"/>
      <c r="F20" s="2">
        <v>3</v>
      </c>
      <c r="G20" s="4"/>
      <c r="H20" s="16"/>
      <c r="I20" s="5"/>
      <c r="N20" s="2"/>
      <c r="O20" s="2"/>
      <c r="P20" s="4"/>
      <c r="Q20" s="16"/>
      <c r="R20" s="5"/>
      <c r="S20" s="2"/>
      <c r="T20" s="1"/>
      <c r="U20" s="16"/>
      <c r="V20" s="5"/>
      <c r="W20" s="2"/>
      <c r="X20" s="2"/>
      <c r="Y20" s="4"/>
      <c r="Z20" s="16"/>
      <c r="AA20" s="5"/>
    </row>
    <row r="21" spans="1:27" ht="12.75">
      <c r="A21" s="2">
        <v>4</v>
      </c>
      <c r="B21" s="4"/>
      <c r="C21" s="16"/>
      <c r="D21" s="5"/>
      <c r="E21" s="2"/>
      <c r="F21" s="4">
        <v>4</v>
      </c>
      <c r="G21" s="4"/>
      <c r="H21" s="16"/>
      <c r="I21" s="5"/>
      <c r="N21" s="2"/>
      <c r="O21" s="2"/>
      <c r="P21" s="4"/>
      <c r="Q21" s="16"/>
      <c r="R21" s="5"/>
      <c r="S21" s="2"/>
      <c r="T21" s="1"/>
      <c r="U21" s="16"/>
      <c r="V21" s="5"/>
      <c r="W21" s="2"/>
      <c r="X21" s="2"/>
      <c r="Y21" s="4"/>
      <c r="Z21" s="16"/>
      <c r="AA21" s="5"/>
    </row>
    <row r="22" spans="1:27" ht="12.75">
      <c r="A22" s="2">
        <v>5</v>
      </c>
      <c r="B22" s="4"/>
      <c r="C22" s="16"/>
      <c r="D22" s="5"/>
      <c r="E22" s="2"/>
      <c r="F22" s="4">
        <v>5</v>
      </c>
      <c r="G22" s="4"/>
      <c r="H22" s="16"/>
      <c r="I22" s="5"/>
      <c r="N22" s="2"/>
      <c r="O22" s="2"/>
      <c r="P22" s="4"/>
      <c r="Q22" s="16"/>
      <c r="R22" s="5"/>
      <c r="S22" s="2"/>
      <c r="T22" s="1"/>
      <c r="U22" s="16"/>
      <c r="V22" s="5"/>
      <c r="W22" s="2"/>
      <c r="X22" s="2"/>
      <c r="Y22" s="4"/>
      <c r="Z22" s="16"/>
      <c r="AA22" s="5"/>
    </row>
    <row r="23" spans="1:27" ht="12.75">
      <c r="A23" s="2">
        <v>6</v>
      </c>
      <c r="B23" s="4"/>
      <c r="C23" s="16"/>
      <c r="D23" s="5"/>
      <c r="E23" s="2"/>
      <c r="F23" s="4">
        <v>6</v>
      </c>
      <c r="G23" s="4"/>
      <c r="H23" s="16"/>
      <c r="I23" s="5"/>
      <c r="N23" s="2"/>
      <c r="O23" s="2"/>
      <c r="P23" s="2"/>
      <c r="Q23" s="16"/>
      <c r="R23" s="5"/>
      <c r="S23" s="2"/>
      <c r="T23" s="2"/>
      <c r="U23" s="16"/>
      <c r="V23" s="5"/>
      <c r="W23" s="2"/>
      <c r="X23" s="2"/>
      <c r="Y23" s="4"/>
      <c r="Z23" s="16"/>
      <c r="AA23" s="5"/>
    </row>
    <row r="24" spans="1:27" ht="12.75">
      <c r="A24" s="2"/>
      <c r="B24" s="2"/>
      <c r="C24" s="2"/>
      <c r="D24" s="5"/>
      <c r="E24" s="2"/>
      <c r="F24" s="2"/>
      <c r="G24" s="2"/>
      <c r="H24" s="2"/>
      <c r="I24" s="5"/>
      <c r="N24" s="2"/>
      <c r="O24" s="2"/>
      <c r="P24" s="2"/>
      <c r="Q24" s="2"/>
      <c r="R24" s="5"/>
      <c r="S24" s="2"/>
      <c r="T24" s="2"/>
      <c r="U24" s="2"/>
      <c r="V24" s="5"/>
      <c r="W24" s="2"/>
      <c r="X24" s="2"/>
      <c r="Y24" s="2"/>
      <c r="Z24" s="2"/>
      <c r="AA24" s="5"/>
    </row>
    <row r="25" spans="1:23" ht="12.75">
      <c r="A25" s="2"/>
      <c r="B25" s="11" t="s">
        <v>7</v>
      </c>
      <c r="C25" s="14"/>
      <c r="D25" s="13"/>
      <c r="E25" s="2"/>
      <c r="F25" s="2"/>
      <c r="G25" s="11" t="s">
        <v>45</v>
      </c>
      <c r="H25" s="14"/>
      <c r="I25" s="13"/>
      <c r="N25" s="2"/>
      <c r="S25" s="4"/>
      <c r="T25" s="20"/>
      <c r="U25" s="4"/>
      <c r="V25" s="7"/>
      <c r="W25" s="2"/>
    </row>
    <row r="26" spans="1:23" ht="12.75">
      <c r="A26" s="2">
        <v>1</v>
      </c>
      <c r="B26" s="2"/>
      <c r="C26" s="16"/>
      <c r="D26" s="5"/>
      <c r="E26" s="2"/>
      <c r="F26" s="2">
        <v>1</v>
      </c>
      <c r="G26" s="4"/>
      <c r="H26" s="16"/>
      <c r="I26" s="5"/>
      <c r="N26" s="2"/>
      <c r="S26" s="2"/>
      <c r="T26" s="1"/>
      <c r="U26" s="16"/>
      <c r="V26" s="6"/>
      <c r="W26" s="2"/>
    </row>
    <row r="27" spans="1:23" ht="12.75">
      <c r="A27" s="2">
        <v>2</v>
      </c>
      <c r="B27" s="2"/>
      <c r="C27" s="16"/>
      <c r="D27" s="5"/>
      <c r="E27" s="2"/>
      <c r="F27" s="2">
        <v>2</v>
      </c>
      <c r="G27" s="4"/>
      <c r="H27" s="16"/>
      <c r="I27" s="5"/>
      <c r="N27" s="2"/>
      <c r="S27" s="2"/>
      <c r="T27" s="4"/>
      <c r="U27" s="16"/>
      <c r="V27" s="5"/>
      <c r="W27" s="2"/>
    </row>
    <row r="28" spans="1:23" ht="12.75">
      <c r="A28" s="2">
        <v>3</v>
      </c>
      <c r="B28" s="4"/>
      <c r="C28" s="16"/>
      <c r="D28" s="5"/>
      <c r="E28" s="2"/>
      <c r="F28" s="2">
        <v>3</v>
      </c>
      <c r="G28" s="4"/>
      <c r="H28" s="16"/>
      <c r="I28" s="5"/>
      <c r="N28" s="2"/>
      <c r="S28" s="2"/>
      <c r="T28" s="4"/>
      <c r="U28" s="16"/>
      <c r="V28" s="5"/>
      <c r="W28" s="2"/>
    </row>
    <row r="29" spans="1:23" ht="12.75">
      <c r="A29" s="2">
        <v>4</v>
      </c>
      <c r="B29" s="4"/>
      <c r="C29" s="16"/>
      <c r="D29" s="5"/>
      <c r="E29" s="2"/>
      <c r="F29" s="2">
        <v>4</v>
      </c>
      <c r="G29" s="4"/>
      <c r="H29" s="16"/>
      <c r="I29" s="5"/>
      <c r="N29" s="2"/>
      <c r="S29" s="2"/>
      <c r="T29" s="4"/>
      <c r="U29" s="16"/>
      <c r="V29" s="7"/>
      <c r="W29" s="2"/>
    </row>
    <row r="30" spans="1:23" ht="12.75">
      <c r="A30" s="2">
        <v>5</v>
      </c>
      <c r="B30" s="4"/>
      <c r="C30" s="16"/>
      <c r="D30" s="5"/>
      <c r="E30" s="2"/>
      <c r="F30" s="2">
        <v>5</v>
      </c>
      <c r="G30" s="4"/>
      <c r="H30" s="16"/>
      <c r="I30" s="5"/>
      <c r="N30" s="2"/>
      <c r="S30" s="2"/>
      <c r="T30" s="4"/>
      <c r="U30" s="16"/>
      <c r="V30" s="7"/>
      <c r="W30" s="2"/>
    </row>
    <row r="31" spans="1:23" ht="12.75">
      <c r="A31" s="2">
        <v>6</v>
      </c>
      <c r="B31" s="4"/>
      <c r="C31" s="16"/>
      <c r="D31" s="5"/>
      <c r="E31" s="2"/>
      <c r="F31" s="2">
        <v>6</v>
      </c>
      <c r="G31" s="4"/>
      <c r="H31" s="16"/>
      <c r="I31" s="5"/>
      <c r="N31" s="2"/>
      <c r="S31" s="2"/>
      <c r="T31" s="4"/>
      <c r="U31" s="16"/>
      <c r="V31" s="7"/>
      <c r="W31" s="2"/>
    </row>
    <row r="32" spans="1:27" ht="12.75">
      <c r="A32" s="2"/>
      <c r="B32" s="2"/>
      <c r="C32" s="2"/>
      <c r="D32" s="5"/>
      <c r="E32" s="2"/>
      <c r="F32" s="2"/>
      <c r="G32" s="2"/>
      <c r="H32" s="2"/>
      <c r="I32" s="5"/>
      <c r="J32" s="2"/>
      <c r="K32" s="2"/>
      <c r="L32" s="2"/>
      <c r="M32" s="5"/>
      <c r="N32" s="2"/>
      <c r="O32" s="4"/>
      <c r="P32" s="4"/>
      <c r="Q32" s="16"/>
      <c r="R32" s="5"/>
      <c r="S32" s="2"/>
      <c r="T32" s="2"/>
      <c r="U32" s="2"/>
      <c r="V32" s="5"/>
      <c r="W32" s="2"/>
      <c r="X32" s="2"/>
      <c r="Y32" s="2"/>
      <c r="Z32" s="2"/>
      <c r="AA32" s="5"/>
    </row>
    <row r="33" spans="1:27" ht="12.75">
      <c r="A33" s="2"/>
      <c r="B33" s="11" t="s">
        <v>10</v>
      </c>
      <c r="C33" s="12"/>
      <c r="D33" s="13"/>
      <c r="E33" s="2"/>
      <c r="F33" s="2"/>
      <c r="G33" s="11" t="s">
        <v>15</v>
      </c>
      <c r="H33" s="12"/>
      <c r="I33" s="13"/>
      <c r="N33" s="2"/>
      <c r="O33" s="2"/>
      <c r="P33" s="2"/>
      <c r="Q33" s="2"/>
      <c r="R33" s="5"/>
      <c r="S33" s="2"/>
      <c r="T33" s="2"/>
      <c r="U33" s="2"/>
      <c r="V33" s="5"/>
      <c r="W33" s="2"/>
      <c r="X33" s="2"/>
      <c r="Y33" s="2"/>
      <c r="Z33" s="2"/>
      <c r="AA33" s="5"/>
    </row>
    <row r="34" spans="1:27" ht="12.75">
      <c r="A34" s="2">
        <v>1</v>
      </c>
      <c r="B34" s="4"/>
      <c r="C34" s="16"/>
      <c r="D34" s="5"/>
      <c r="E34" s="2"/>
      <c r="F34" s="2">
        <v>1</v>
      </c>
      <c r="G34" s="4"/>
      <c r="H34" s="16"/>
      <c r="I34" s="5"/>
      <c r="N34" s="2"/>
      <c r="O34" s="2"/>
      <c r="P34" s="2"/>
      <c r="Q34" s="2"/>
      <c r="R34" s="5"/>
      <c r="S34" s="2"/>
      <c r="T34" s="2"/>
      <c r="U34" s="2"/>
      <c r="V34" s="5"/>
      <c r="W34" s="2"/>
      <c r="X34" s="2"/>
      <c r="Y34" s="2"/>
      <c r="Z34" s="2"/>
      <c r="AA34" s="5"/>
    </row>
    <row r="35" spans="1:27" ht="12.75">
      <c r="A35" s="2">
        <v>2</v>
      </c>
      <c r="B35" s="4"/>
      <c r="C35" s="16"/>
      <c r="D35" s="5"/>
      <c r="E35" s="2"/>
      <c r="F35" s="2">
        <v>2</v>
      </c>
      <c r="G35" s="4"/>
      <c r="H35" s="16"/>
      <c r="I35" s="5"/>
      <c r="N35" s="2"/>
      <c r="O35" s="2"/>
      <c r="P35" s="2"/>
      <c r="Q35" s="2"/>
      <c r="R35" s="5"/>
      <c r="S35" s="2"/>
      <c r="T35" s="2"/>
      <c r="U35" s="2"/>
      <c r="V35" s="5"/>
      <c r="W35" s="2"/>
      <c r="X35" s="2"/>
      <c r="Y35" s="2"/>
      <c r="Z35" s="2"/>
      <c r="AA35" s="5"/>
    </row>
    <row r="36" spans="1:27" ht="12.75">
      <c r="A36" s="2">
        <v>3</v>
      </c>
      <c r="B36" s="4"/>
      <c r="C36" s="16"/>
      <c r="D36" s="5"/>
      <c r="E36" s="2"/>
      <c r="F36" s="2">
        <v>3</v>
      </c>
      <c r="G36" s="4"/>
      <c r="H36" s="16"/>
      <c r="I36" s="5"/>
      <c r="N36" s="2"/>
      <c r="O36" s="2"/>
      <c r="P36" s="2"/>
      <c r="Q36" s="2"/>
      <c r="R36" s="5"/>
      <c r="S36" s="2"/>
      <c r="T36" s="2"/>
      <c r="U36" s="2"/>
      <c r="V36" s="5"/>
      <c r="W36" s="2"/>
      <c r="X36" s="2"/>
      <c r="Y36" s="2"/>
      <c r="Z36" s="2"/>
      <c r="AA36" s="5"/>
    </row>
    <row r="37" spans="1:27" ht="12.75">
      <c r="A37" s="2">
        <v>4</v>
      </c>
      <c r="B37" s="4"/>
      <c r="C37" s="16"/>
      <c r="D37" s="5"/>
      <c r="E37" s="2"/>
      <c r="F37" s="2">
        <v>4</v>
      </c>
      <c r="G37" s="4"/>
      <c r="H37" s="16"/>
      <c r="I37" s="5"/>
      <c r="N37" s="2"/>
      <c r="O37" s="2"/>
      <c r="P37" s="2"/>
      <c r="Q37" s="2"/>
      <c r="R37" s="5"/>
      <c r="S37" s="2"/>
      <c r="T37" s="2"/>
      <c r="U37" s="2"/>
      <c r="V37" s="5"/>
      <c r="W37" s="2"/>
      <c r="X37" s="2"/>
      <c r="Y37" s="2"/>
      <c r="Z37" s="2"/>
      <c r="AA37" s="5"/>
    </row>
    <row r="38" spans="1:27" ht="12.75">
      <c r="A38" s="2">
        <v>5</v>
      </c>
      <c r="B38" s="4"/>
      <c r="C38" s="16"/>
      <c r="D38" s="5"/>
      <c r="E38" s="2"/>
      <c r="F38" s="2">
        <v>5</v>
      </c>
      <c r="G38" s="4"/>
      <c r="H38" s="16"/>
      <c r="I38" s="5"/>
      <c r="N38" s="2"/>
      <c r="O38" s="2"/>
      <c r="P38" s="2"/>
      <c r="Q38" s="2"/>
      <c r="R38" s="5"/>
      <c r="S38" s="2"/>
      <c r="T38" s="2"/>
      <c r="U38" s="2"/>
      <c r="V38" s="5"/>
      <c r="W38" s="2"/>
      <c r="X38" s="2"/>
      <c r="Y38" s="2"/>
      <c r="Z38" s="2"/>
      <c r="AA38" s="5"/>
    </row>
    <row r="39" spans="1:27" ht="12.75">
      <c r="A39" s="2">
        <v>6</v>
      </c>
      <c r="B39" s="4"/>
      <c r="C39" s="16"/>
      <c r="D39" s="5"/>
      <c r="E39" s="2"/>
      <c r="F39" s="2">
        <v>6</v>
      </c>
      <c r="G39" s="4"/>
      <c r="H39" s="16"/>
      <c r="I39" s="5"/>
      <c r="N39" s="2"/>
      <c r="O39" s="2"/>
      <c r="P39" s="2"/>
      <c r="Q39" s="2"/>
      <c r="R39" s="5"/>
      <c r="S39" s="2"/>
      <c r="T39" s="2"/>
      <c r="U39" s="2"/>
      <c r="V39" s="5"/>
      <c r="W39" s="2"/>
      <c r="X39" s="2"/>
      <c r="Y39" s="2"/>
      <c r="Z39" s="2"/>
      <c r="AA39" s="5"/>
    </row>
    <row r="41" spans="1:9" ht="12.75">
      <c r="A41" s="2"/>
      <c r="B41" s="11" t="s">
        <v>16</v>
      </c>
      <c r="C41" s="12"/>
      <c r="D41" s="13"/>
      <c r="F41" s="2"/>
      <c r="G41" s="11" t="s">
        <v>12</v>
      </c>
      <c r="H41" s="12"/>
      <c r="I41" s="13"/>
    </row>
    <row r="42" spans="1:9" ht="12.75">
      <c r="A42" s="2">
        <v>1</v>
      </c>
      <c r="B42" s="2"/>
      <c r="C42" s="16"/>
      <c r="D42" s="5"/>
      <c r="F42" s="2">
        <v>1</v>
      </c>
      <c r="G42" s="4"/>
      <c r="H42" s="16"/>
      <c r="I42" s="5"/>
    </row>
    <row r="43" spans="1:9" ht="12.75">
      <c r="A43" s="2">
        <v>2</v>
      </c>
      <c r="B43" s="4"/>
      <c r="C43" s="16"/>
      <c r="D43" s="5"/>
      <c r="F43" s="2">
        <v>2</v>
      </c>
      <c r="G43" s="4"/>
      <c r="H43" s="16"/>
      <c r="I43" s="5"/>
    </row>
    <row r="44" spans="1:9" ht="12.75">
      <c r="A44" s="2">
        <v>3</v>
      </c>
      <c r="B44" s="4"/>
      <c r="C44" s="16"/>
      <c r="D44" s="5"/>
      <c r="F44" s="2">
        <v>3</v>
      </c>
      <c r="G44" s="4"/>
      <c r="H44" s="16"/>
      <c r="I44" s="5"/>
    </row>
    <row r="45" spans="1:9" ht="12.75">
      <c r="A45" s="2">
        <v>4</v>
      </c>
      <c r="B45" s="4"/>
      <c r="C45" s="16"/>
      <c r="D45" s="5"/>
      <c r="F45" s="2">
        <v>4</v>
      </c>
      <c r="G45" s="4"/>
      <c r="H45" s="16"/>
      <c r="I45" s="5"/>
    </row>
    <row r="46" spans="1:9" ht="12.75">
      <c r="A46" s="2">
        <v>5</v>
      </c>
      <c r="B46" s="4"/>
      <c r="C46" s="16"/>
      <c r="D46" s="5"/>
      <c r="F46" s="2">
        <v>5</v>
      </c>
      <c r="G46" s="4"/>
      <c r="H46" s="16"/>
      <c r="I46" s="5"/>
    </row>
    <row r="47" spans="1:9" ht="12.75">
      <c r="A47" s="2">
        <v>6</v>
      </c>
      <c r="B47" s="4"/>
      <c r="C47" s="16"/>
      <c r="D47" s="5"/>
      <c r="F47" s="2">
        <v>6</v>
      </c>
      <c r="G47" s="4"/>
      <c r="H47" s="16"/>
      <c r="I47" s="5"/>
    </row>
    <row r="49" spans="1:4" ht="12.75">
      <c r="A49" s="2"/>
      <c r="B49" s="11" t="s">
        <v>13</v>
      </c>
      <c r="C49" s="12"/>
      <c r="D49" s="13"/>
    </row>
    <row r="50" spans="1:4" ht="12.75">
      <c r="A50" s="2">
        <v>1</v>
      </c>
      <c r="B50" s="4"/>
      <c r="C50" s="16"/>
      <c r="D50" s="5"/>
    </row>
    <row r="51" spans="1:4" ht="12.75">
      <c r="A51" s="2">
        <v>2</v>
      </c>
      <c r="B51" s="4"/>
      <c r="C51" s="16"/>
      <c r="D51" s="5"/>
    </row>
    <row r="52" spans="1:4" ht="12.75">
      <c r="A52" s="2">
        <v>3</v>
      </c>
      <c r="B52" s="4"/>
      <c r="C52" s="16"/>
      <c r="D52" s="5"/>
    </row>
    <row r="53" spans="1:4" ht="12.75">
      <c r="A53" s="2">
        <v>4</v>
      </c>
      <c r="B53" s="4"/>
      <c r="C53" s="16"/>
      <c r="D53" s="7"/>
    </row>
    <row r="54" spans="1:4" ht="12.75">
      <c r="A54" s="2">
        <v>5</v>
      </c>
      <c r="B54" s="4"/>
      <c r="C54" s="16"/>
      <c r="D54" s="7"/>
    </row>
    <row r="55" spans="1:4" ht="12.75">
      <c r="A55" s="2">
        <v>6</v>
      </c>
      <c r="B55" s="4"/>
      <c r="C55" s="16"/>
      <c r="D55" s="7"/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&amp;C&amp;14TK Invitational -- 7th Grade Boys -- May 7, 2011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55"/>
  <sheetViews>
    <sheetView view="pageLayout" workbookViewId="0" topLeftCell="A1">
      <selection activeCell="B9" sqref="B9"/>
    </sheetView>
  </sheetViews>
  <sheetFormatPr defaultColWidth="9.140625" defaultRowHeight="12.75"/>
  <cols>
    <col min="1" max="1" width="2.00390625" style="0" bestFit="1" customWidth="1"/>
    <col min="2" max="2" width="17.7109375" style="0" customWidth="1"/>
    <col min="3" max="3" width="11.7109375" style="0" bestFit="1" customWidth="1"/>
    <col min="4" max="4" width="11.57421875" style="0" bestFit="1" customWidth="1"/>
    <col min="5" max="5" width="3.57421875" style="0" customWidth="1"/>
    <col min="6" max="6" width="2.00390625" style="0" bestFit="1" customWidth="1"/>
    <col min="7" max="7" width="18.140625" style="0" customWidth="1"/>
    <col min="8" max="8" width="13.8515625" style="0" customWidth="1"/>
    <col min="9" max="9" width="10.28125" style="0" customWidth="1"/>
    <col min="10" max="10" width="2.00390625" style="0" bestFit="1" customWidth="1"/>
    <col min="11" max="11" width="17.421875" style="0" customWidth="1"/>
    <col min="12" max="12" width="13.8515625" style="0" customWidth="1"/>
    <col min="14" max="14" width="4.7109375" style="0" customWidth="1"/>
    <col min="15" max="15" width="2.00390625" style="0" customWidth="1"/>
    <col min="16" max="16" width="17.421875" style="0" customWidth="1"/>
    <col min="17" max="17" width="13.8515625" style="0" customWidth="1"/>
  </cols>
  <sheetData>
    <row r="1" spans="1:18" ht="12.75">
      <c r="A1" s="2"/>
      <c r="B1" s="8" t="s">
        <v>0</v>
      </c>
      <c r="C1" s="9"/>
      <c r="D1" s="10"/>
      <c r="E1" s="2"/>
      <c r="F1" s="2"/>
      <c r="G1" s="11" t="s">
        <v>1</v>
      </c>
      <c r="H1" s="12"/>
      <c r="I1" s="13"/>
      <c r="J1" s="4"/>
      <c r="K1" s="23"/>
      <c r="L1" s="21"/>
      <c r="M1" s="22"/>
      <c r="N1" s="4"/>
      <c r="O1" s="4"/>
      <c r="P1" s="20"/>
      <c r="Q1" s="4"/>
      <c r="R1" s="7"/>
    </row>
    <row r="2" spans="1:18" ht="12.75">
      <c r="A2" s="2">
        <v>1</v>
      </c>
      <c r="B2" s="1"/>
      <c r="C2" s="16"/>
      <c r="D2" s="6"/>
      <c r="E2" s="2"/>
      <c r="F2" s="2">
        <v>1</v>
      </c>
      <c r="G2" s="2"/>
      <c r="H2" s="16"/>
      <c r="I2" s="5"/>
      <c r="J2" s="4"/>
      <c r="K2" s="1"/>
      <c r="L2" s="16"/>
      <c r="M2" s="6"/>
      <c r="N2" s="4"/>
      <c r="O2" s="4"/>
      <c r="P2" s="4"/>
      <c r="Q2" s="16"/>
      <c r="R2" s="7"/>
    </row>
    <row r="3" spans="1:18" ht="12.75">
      <c r="A3" s="2">
        <v>2</v>
      </c>
      <c r="B3" s="2"/>
      <c r="C3" s="16"/>
      <c r="D3" s="5"/>
      <c r="E3" s="2"/>
      <c r="F3" s="2">
        <v>2</v>
      </c>
      <c r="G3" s="4"/>
      <c r="H3" s="16"/>
      <c r="I3" s="5"/>
      <c r="J3" s="4"/>
      <c r="K3" s="1"/>
      <c r="L3" s="16"/>
      <c r="M3" s="6"/>
      <c r="N3" s="4"/>
      <c r="O3" s="4"/>
      <c r="P3" s="4"/>
      <c r="Q3" s="16"/>
      <c r="R3" s="7"/>
    </row>
    <row r="4" spans="1:18" ht="12.75">
      <c r="A4" s="2">
        <v>3</v>
      </c>
      <c r="B4" s="2"/>
      <c r="C4" s="16"/>
      <c r="D4" s="5"/>
      <c r="E4" s="2"/>
      <c r="F4" s="2">
        <v>3</v>
      </c>
      <c r="G4" s="4"/>
      <c r="H4" s="16"/>
      <c r="I4" s="5"/>
      <c r="J4" s="4"/>
      <c r="K4" s="1"/>
      <c r="L4" s="16"/>
      <c r="M4" s="6"/>
      <c r="N4" s="4"/>
      <c r="O4" s="4"/>
      <c r="P4" s="4"/>
      <c r="Q4" s="16"/>
      <c r="R4" s="7"/>
    </row>
    <row r="5" spans="1:18" ht="12.75">
      <c r="A5" s="2">
        <v>4</v>
      </c>
      <c r="B5" s="2"/>
      <c r="C5" s="16"/>
      <c r="D5" s="5"/>
      <c r="E5" s="2"/>
      <c r="F5" s="2">
        <v>4</v>
      </c>
      <c r="G5" s="4"/>
      <c r="H5" s="16"/>
      <c r="I5" s="5"/>
      <c r="J5" s="4"/>
      <c r="K5" s="1"/>
      <c r="L5" s="16"/>
      <c r="M5" s="6"/>
      <c r="N5" s="4"/>
      <c r="O5" s="4"/>
      <c r="P5" s="4"/>
      <c r="Q5" s="16"/>
      <c r="R5" s="7"/>
    </row>
    <row r="6" spans="1:18" ht="12.75">
      <c r="A6" s="2">
        <v>5</v>
      </c>
      <c r="B6" s="4"/>
      <c r="C6" s="16"/>
      <c r="D6" s="5"/>
      <c r="E6" s="2"/>
      <c r="F6" s="2">
        <v>5</v>
      </c>
      <c r="G6" s="4"/>
      <c r="H6" s="16"/>
      <c r="I6" s="5"/>
      <c r="J6" s="4"/>
      <c r="K6" s="1"/>
      <c r="L6" s="16"/>
      <c r="M6" s="6"/>
      <c r="N6" s="4"/>
      <c r="O6" s="4"/>
      <c r="P6" s="4"/>
      <c r="Q6" s="16"/>
      <c r="R6" s="7"/>
    </row>
    <row r="7" spans="1:18" ht="12.75">
      <c r="A7" s="2">
        <v>6</v>
      </c>
      <c r="B7" s="4"/>
      <c r="C7" s="16"/>
      <c r="D7" s="5"/>
      <c r="E7" s="2"/>
      <c r="F7" s="2">
        <v>6</v>
      </c>
      <c r="G7" s="4"/>
      <c r="H7" s="16"/>
      <c r="I7" s="5"/>
      <c r="J7" s="4"/>
      <c r="K7" s="1"/>
      <c r="L7" s="16"/>
      <c r="M7" s="6"/>
      <c r="N7" s="4"/>
      <c r="O7" s="4"/>
      <c r="P7" s="4"/>
      <c r="Q7" s="16"/>
      <c r="R7" s="7"/>
    </row>
    <row r="8" spans="1:18" ht="12.75">
      <c r="A8" s="2"/>
      <c r="B8" s="2"/>
      <c r="C8" s="2"/>
      <c r="D8" s="5"/>
      <c r="E8" s="2"/>
      <c r="F8" s="2"/>
      <c r="G8" s="2"/>
      <c r="H8" s="2"/>
      <c r="I8" s="5"/>
      <c r="J8" s="24"/>
      <c r="K8" s="1"/>
      <c r="L8" s="16"/>
      <c r="M8" s="7"/>
      <c r="N8" s="4"/>
      <c r="O8" s="4"/>
      <c r="P8" s="4"/>
      <c r="Q8" s="16"/>
      <c r="R8" s="7"/>
    </row>
    <row r="9" spans="1:18" ht="12.75">
      <c r="A9" s="2"/>
      <c r="B9" s="11" t="s">
        <v>2</v>
      </c>
      <c r="C9" s="12"/>
      <c r="D9" s="13"/>
      <c r="E9" s="2"/>
      <c r="F9" s="2"/>
      <c r="G9" s="11" t="s">
        <v>4</v>
      </c>
      <c r="H9" s="12"/>
      <c r="I9" s="13"/>
      <c r="J9" s="4"/>
      <c r="K9" s="23"/>
      <c r="L9" s="21"/>
      <c r="M9" s="22"/>
      <c r="N9" s="4"/>
      <c r="O9" s="4"/>
      <c r="P9" s="4"/>
      <c r="Q9" s="16"/>
      <c r="R9" s="7"/>
    </row>
    <row r="10" spans="1:18" ht="12.75">
      <c r="A10" s="2">
        <v>1</v>
      </c>
      <c r="B10" s="4"/>
      <c r="C10" s="16"/>
      <c r="D10" s="5"/>
      <c r="E10" s="2"/>
      <c r="F10" s="2">
        <v>1</v>
      </c>
      <c r="G10" s="4"/>
      <c r="H10" s="16"/>
      <c r="I10" s="5"/>
      <c r="J10" s="4"/>
      <c r="K10" s="24"/>
      <c r="L10" s="24"/>
      <c r="M10" s="24"/>
      <c r="N10" s="4"/>
      <c r="O10" s="4"/>
      <c r="P10" s="4"/>
      <c r="Q10" s="16"/>
      <c r="R10" s="7"/>
    </row>
    <row r="11" spans="1:18" ht="12.75">
      <c r="A11" s="2">
        <v>2</v>
      </c>
      <c r="B11" s="4"/>
      <c r="C11" s="16"/>
      <c r="D11" s="5"/>
      <c r="E11" s="2"/>
      <c r="F11" s="2">
        <v>2</v>
      </c>
      <c r="G11" s="4"/>
      <c r="H11" s="16"/>
      <c r="I11" s="5"/>
      <c r="J11" s="4"/>
      <c r="K11" s="24"/>
      <c r="L11" s="24"/>
      <c r="M11" s="24"/>
      <c r="N11" s="4"/>
      <c r="O11" s="4"/>
      <c r="P11" s="4"/>
      <c r="Q11" s="16"/>
      <c r="R11" s="7"/>
    </row>
    <row r="12" spans="1:18" ht="12.75">
      <c r="A12" s="2">
        <v>3</v>
      </c>
      <c r="B12" s="4"/>
      <c r="C12" s="16"/>
      <c r="D12" s="5"/>
      <c r="E12" s="2"/>
      <c r="F12" s="2">
        <v>3</v>
      </c>
      <c r="G12" s="4"/>
      <c r="H12" s="16"/>
      <c r="I12" s="5"/>
      <c r="J12" s="4"/>
      <c r="K12" s="24"/>
      <c r="L12" s="24"/>
      <c r="M12" s="24"/>
      <c r="N12" s="4"/>
      <c r="O12" s="4"/>
      <c r="P12" s="4"/>
      <c r="Q12" s="16"/>
      <c r="R12" s="7"/>
    </row>
    <row r="13" spans="1:18" ht="12.75">
      <c r="A13" s="2">
        <v>4</v>
      </c>
      <c r="B13" s="4"/>
      <c r="C13" s="16"/>
      <c r="D13" s="5"/>
      <c r="E13" s="2"/>
      <c r="F13" s="2">
        <v>4</v>
      </c>
      <c r="G13" s="4"/>
      <c r="H13" s="16"/>
      <c r="I13" s="5"/>
      <c r="J13" s="4"/>
      <c r="K13" s="24"/>
      <c r="L13" s="24"/>
      <c r="M13" s="24"/>
      <c r="N13" s="4"/>
      <c r="O13" s="4"/>
      <c r="P13" s="4"/>
      <c r="Q13" s="16"/>
      <c r="R13" s="7"/>
    </row>
    <row r="14" spans="1:18" ht="12.75">
      <c r="A14" s="2">
        <v>5</v>
      </c>
      <c r="B14" s="4"/>
      <c r="C14" s="16"/>
      <c r="D14" s="5"/>
      <c r="E14" s="2"/>
      <c r="F14" s="2">
        <v>5</v>
      </c>
      <c r="G14" s="4"/>
      <c r="H14" s="16"/>
      <c r="I14" s="5"/>
      <c r="J14" s="2"/>
      <c r="N14" s="2"/>
      <c r="O14" s="2"/>
      <c r="P14" s="4"/>
      <c r="Q14" s="16"/>
      <c r="R14" s="5"/>
    </row>
    <row r="15" spans="1:18" ht="12.75">
      <c r="A15" s="2">
        <v>6</v>
      </c>
      <c r="B15" s="4"/>
      <c r="C15" s="16"/>
      <c r="D15" s="5"/>
      <c r="E15" s="2"/>
      <c r="F15" s="2">
        <v>6</v>
      </c>
      <c r="G15" s="4"/>
      <c r="H15" s="16"/>
      <c r="I15" s="5"/>
      <c r="J15" s="4"/>
      <c r="N15" s="2"/>
      <c r="O15" s="2"/>
      <c r="P15" s="4"/>
      <c r="Q15" s="16"/>
      <c r="R15" s="5"/>
    </row>
    <row r="16" spans="1:9" ht="12.75">
      <c r="A16" s="2"/>
      <c r="B16" s="2"/>
      <c r="C16" s="2"/>
      <c r="D16" s="5"/>
      <c r="E16" s="2"/>
      <c r="F16" s="2"/>
      <c r="G16" s="2"/>
      <c r="H16" s="2"/>
      <c r="I16" s="5"/>
    </row>
    <row r="17" spans="1:9" ht="12.75">
      <c r="A17" s="2"/>
      <c r="B17" s="11" t="s">
        <v>5</v>
      </c>
      <c r="C17" s="14"/>
      <c r="D17" s="13"/>
      <c r="E17" s="2"/>
      <c r="F17" s="2"/>
      <c r="G17" s="11" t="s">
        <v>14</v>
      </c>
      <c r="H17" s="12"/>
      <c r="I17" s="13"/>
    </row>
    <row r="18" spans="1:9" ht="12.75">
      <c r="A18" s="2">
        <v>1</v>
      </c>
      <c r="B18" s="2"/>
      <c r="C18" s="16"/>
      <c r="D18" s="5"/>
      <c r="E18" s="2"/>
      <c r="F18" s="2">
        <v>1</v>
      </c>
      <c r="G18" s="4"/>
      <c r="H18" s="16"/>
      <c r="I18" s="5"/>
    </row>
    <row r="19" spans="1:9" ht="12.75">
      <c r="A19" s="2">
        <v>2</v>
      </c>
      <c r="B19" s="2"/>
      <c r="C19" s="16"/>
      <c r="D19" s="5"/>
      <c r="E19" s="2"/>
      <c r="F19" s="2">
        <v>2</v>
      </c>
      <c r="G19" s="4"/>
      <c r="H19" s="16"/>
      <c r="I19" s="5"/>
    </row>
    <row r="20" spans="1:9" ht="12.75">
      <c r="A20" s="2">
        <v>3</v>
      </c>
      <c r="B20" s="4"/>
      <c r="C20" s="16"/>
      <c r="D20" s="5"/>
      <c r="E20" s="2"/>
      <c r="F20" s="2">
        <v>3</v>
      </c>
      <c r="G20" s="4"/>
      <c r="H20" s="16"/>
      <c r="I20" s="5"/>
    </row>
    <row r="21" spans="1:9" ht="12.75">
      <c r="A21" s="2">
        <v>4</v>
      </c>
      <c r="B21" s="4"/>
      <c r="C21" s="16"/>
      <c r="D21" s="5"/>
      <c r="E21" s="2"/>
      <c r="F21" s="4">
        <v>4</v>
      </c>
      <c r="G21" s="4"/>
      <c r="H21" s="16"/>
      <c r="I21" s="5"/>
    </row>
    <row r="22" spans="1:9" ht="12.75">
      <c r="A22" s="2">
        <v>5</v>
      </c>
      <c r="B22" s="4"/>
      <c r="C22" s="16"/>
      <c r="D22" s="5"/>
      <c r="E22" s="2"/>
      <c r="F22" s="4">
        <v>5</v>
      </c>
      <c r="G22" s="4"/>
      <c r="H22" s="16"/>
      <c r="I22" s="5"/>
    </row>
    <row r="23" spans="1:9" ht="12.75">
      <c r="A23" s="2">
        <v>6</v>
      </c>
      <c r="B23" s="4"/>
      <c r="C23" s="16"/>
      <c r="D23" s="5"/>
      <c r="E23" s="2"/>
      <c r="F23" s="4">
        <v>6</v>
      </c>
      <c r="G23" s="4"/>
      <c r="H23" s="16"/>
      <c r="I23" s="5"/>
    </row>
    <row r="24" spans="1:9" ht="12.75">
      <c r="A24" s="2"/>
      <c r="B24" s="2"/>
      <c r="C24" s="2"/>
      <c r="D24" s="5"/>
      <c r="E24" s="2"/>
      <c r="F24" s="2"/>
      <c r="G24" s="2"/>
      <c r="H24" s="2"/>
      <c r="I24" s="5"/>
    </row>
    <row r="25" spans="1:9" ht="12.75">
      <c r="A25" s="2"/>
      <c r="B25" s="11" t="s">
        <v>7</v>
      </c>
      <c r="C25" s="14"/>
      <c r="D25" s="13"/>
      <c r="E25" s="2"/>
      <c r="F25" s="2"/>
      <c r="G25" s="11" t="s">
        <v>45</v>
      </c>
      <c r="H25" s="14"/>
      <c r="I25" s="13"/>
    </row>
    <row r="26" spans="1:9" ht="12.75">
      <c r="A26" s="2">
        <v>1</v>
      </c>
      <c r="B26" s="2"/>
      <c r="C26" s="16"/>
      <c r="D26" s="5"/>
      <c r="E26" s="2"/>
      <c r="F26" s="2">
        <v>1</v>
      </c>
      <c r="G26" s="4"/>
      <c r="H26" s="16"/>
      <c r="I26" s="5"/>
    </row>
    <row r="27" spans="1:9" ht="12.75">
      <c r="A27" s="2">
        <v>2</v>
      </c>
      <c r="B27" s="2"/>
      <c r="C27" s="16"/>
      <c r="D27" s="5"/>
      <c r="E27" s="2"/>
      <c r="F27" s="2">
        <v>2</v>
      </c>
      <c r="G27" s="4"/>
      <c r="H27" s="16"/>
      <c r="I27" s="5"/>
    </row>
    <row r="28" spans="1:9" ht="12.75">
      <c r="A28" s="2">
        <v>3</v>
      </c>
      <c r="B28" s="4"/>
      <c r="C28" s="16"/>
      <c r="D28" s="5"/>
      <c r="E28" s="2"/>
      <c r="F28" s="2">
        <v>3</v>
      </c>
      <c r="G28" s="4"/>
      <c r="H28" s="16"/>
      <c r="I28" s="5"/>
    </row>
    <row r="29" spans="1:9" ht="12.75">
      <c r="A29" s="2">
        <v>4</v>
      </c>
      <c r="B29" s="4"/>
      <c r="C29" s="16"/>
      <c r="D29" s="5"/>
      <c r="E29" s="2"/>
      <c r="F29" s="2">
        <v>4</v>
      </c>
      <c r="G29" s="4"/>
      <c r="H29" s="16"/>
      <c r="I29" s="5"/>
    </row>
    <row r="30" spans="1:9" ht="12.75">
      <c r="A30" s="2">
        <v>5</v>
      </c>
      <c r="B30" s="4"/>
      <c r="C30" s="16"/>
      <c r="D30" s="5"/>
      <c r="E30" s="2"/>
      <c r="F30" s="2">
        <v>5</v>
      </c>
      <c r="G30" s="4"/>
      <c r="H30" s="16"/>
      <c r="I30" s="5"/>
    </row>
    <row r="31" spans="1:9" ht="12.75">
      <c r="A31" s="2">
        <v>6</v>
      </c>
      <c r="B31" s="4"/>
      <c r="C31" s="16"/>
      <c r="D31" s="5"/>
      <c r="E31" s="2"/>
      <c r="F31" s="2">
        <v>6</v>
      </c>
      <c r="G31" s="4"/>
      <c r="H31" s="16"/>
      <c r="I31" s="5"/>
    </row>
    <row r="32" spans="1:9" ht="12.75">
      <c r="A32" s="2"/>
      <c r="B32" s="2"/>
      <c r="C32" s="2"/>
      <c r="D32" s="5"/>
      <c r="E32" s="2"/>
      <c r="F32" s="2"/>
      <c r="G32" s="2"/>
      <c r="H32" s="2"/>
      <c r="I32" s="5"/>
    </row>
    <row r="33" spans="1:9" ht="12.75">
      <c r="A33" s="2"/>
      <c r="B33" s="11" t="s">
        <v>10</v>
      </c>
      <c r="C33" s="12"/>
      <c r="D33" s="13"/>
      <c r="E33" s="2"/>
      <c r="F33" s="2"/>
      <c r="G33" s="11" t="s">
        <v>15</v>
      </c>
      <c r="H33" s="12"/>
      <c r="I33" s="13"/>
    </row>
    <row r="34" spans="1:9" ht="12.75">
      <c r="A34" s="2">
        <v>1</v>
      </c>
      <c r="B34" s="4"/>
      <c r="C34" s="16"/>
      <c r="D34" s="5"/>
      <c r="E34" s="2"/>
      <c r="F34" s="2">
        <v>1</v>
      </c>
      <c r="G34" s="4"/>
      <c r="H34" s="16"/>
      <c r="I34" s="5"/>
    </row>
    <row r="35" spans="1:9" ht="12.75">
      <c r="A35" s="2">
        <v>2</v>
      </c>
      <c r="B35" s="4"/>
      <c r="C35" s="16"/>
      <c r="D35" s="5"/>
      <c r="E35" s="2"/>
      <c r="F35" s="2">
        <v>2</v>
      </c>
      <c r="G35" s="4"/>
      <c r="H35" s="16"/>
      <c r="I35" s="5"/>
    </row>
    <row r="36" spans="1:9" ht="12.75">
      <c r="A36" s="2">
        <v>3</v>
      </c>
      <c r="B36" s="4"/>
      <c r="C36" s="16"/>
      <c r="D36" s="5"/>
      <c r="E36" s="2"/>
      <c r="F36" s="2">
        <v>3</v>
      </c>
      <c r="G36" s="4"/>
      <c r="H36" s="16"/>
      <c r="I36" s="5"/>
    </row>
    <row r="37" spans="1:9" ht="12.75">
      <c r="A37" s="2">
        <v>4</v>
      </c>
      <c r="B37" s="4"/>
      <c r="C37" s="16"/>
      <c r="D37" s="5"/>
      <c r="E37" s="2"/>
      <c r="F37" s="2">
        <v>4</v>
      </c>
      <c r="G37" s="4"/>
      <c r="H37" s="16"/>
      <c r="I37" s="5"/>
    </row>
    <row r="38" spans="1:9" ht="12.75">
      <c r="A38" s="2">
        <v>5</v>
      </c>
      <c r="B38" s="4"/>
      <c r="C38" s="16"/>
      <c r="D38" s="5"/>
      <c r="E38" s="2"/>
      <c r="F38" s="2">
        <v>5</v>
      </c>
      <c r="G38" s="4"/>
      <c r="H38" s="16"/>
      <c r="I38" s="5"/>
    </row>
    <row r="39" spans="1:9" ht="12.75">
      <c r="A39" s="2">
        <v>6</v>
      </c>
      <c r="B39" s="4"/>
      <c r="C39" s="16"/>
      <c r="D39" s="5"/>
      <c r="E39" s="2"/>
      <c r="F39" s="2">
        <v>6</v>
      </c>
      <c r="G39" s="4"/>
      <c r="H39" s="16"/>
      <c r="I39" s="5"/>
    </row>
    <row r="41" spans="1:9" ht="12.75">
      <c r="A41" s="2"/>
      <c r="B41" s="11" t="s">
        <v>16</v>
      </c>
      <c r="C41" s="12"/>
      <c r="D41" s="13"/>
      <c r="F41" s="2"/>
      <c r="G41" s="11" t="s">
        <v>12</v>
      </c>
      <c r="H41" s="12"/>
      <c r="I41" s="13"/>
    </row>
    <row r="42" spans="1:9" ht="12.75">
      <c r="A42" s="2">
        <v>1</v>
      </c>
      <c r="B42" s="2"/>
      <c r="C42" s="16"/>
      <c r="D42" s="5"/>
      <c r="F42" s="2">
        <v>1</v>
      </c>
      <c r="G42" s="4"/>
      <c r="H42" s="16"/>
      <c r="I42" s="5"/>
    </row>
    <row r="43" spans="1:9" ht="12.75">
      <c r="A43" s="2">
        <v>2</v>
      </c>
      <c r="B43" s="4"/>
      <c r="C43" s="16"/>
      <c r="D43" s="5"/>
      <c r="F43" s="2">
        <v>2</v>
      </c>
      <c r="G43" s="4"/>
      <c r="H43" s="16"/>
      <c r="I43" s="5"/>
    </row>
    <row r="44" spans="1:9" ht="12.75">
      <c r="A44" s="2">
        <v>3</v>
      </c>
      <c r="B44" s="4"/>
      <c r="C44" s="16"/>
      <c r="D44" s="5"/>
      <c r="F44" s="2">
        <v>3</v>
      </c>
      <c r="G44" s="4"/>
      <c r="H44" s="16"/>
      <c r="I44" s="5"/>
    </row>
    <row r="45" spans="1:9" ht="12.75">
      <c r="A45" s="2">
        <v>4</v>
      </c>
      <c r="B45" s="4"/>
      <c r="C45" s="16"/>
      <c r="D45" s="5"/>
      <c r="F45" s="2">
        <v>4</v>
      </c>
      <c r="G45" s="4"/>
      <c r="H45" s="16"/>
      <c r="I45" s="5"/>
    </row>
    <row r="46" spans="1:9" ht="12.75">
      <c r="A46" s="2">
        <v>5</v>
      </c>
      <c r="B46" s="4"/>
      <c r="C46" s="16"/>
      <c r="D46" s="5"/>
      <c r="F46" s="2">
        <v>5</v>
      </c>
      <c r="G46" s="4"/>
      <c r="H46" s="16"/>
      <c r="I46" s="5"/>
    </row>
    <row r="47" spans="1:9" ht="12.75">
      <c r="A47" s="2">
        <v>6</v>
      </c>
      <c r="B47" s="4"/>
      <c r="C47" s="16"/>
      <c r="D47" s="5"/>
      <c r="F47" s="2">
        <v>6</v>
      </c>
      <c r="G47" s="4"/>
      <c r="H47" s="16"/>
      <c r="I47" s="5"/>
    </row>
    <row r="49" spans="1:4" ht="12.75">
      <c r="A49" s="2"/>
      <c r="B49" s="11" t="s">
        <v>13</v>
      </c>
      <c r="C49" s="12"/>
      <c r="D49" s="13"/>
    </row>
    <row r="50" spans="1:4" ht="12.75">
      <c r="A50" s="2">
        <v>1</v>
      </c>
      <c r="B50" s="4"/>
      <c r="C50" s="16"/>
      <c r="D50" s="5"/>
    </row>
    <row r="51" spans="1:4" ht="12.75">
      <c r="A51" s="2">
        <v>2</v>
      </c>
      <c r="B51" s="4"/>
      <c r="C51" s="16"/>
      <c r="D51" s="5"/>
    </row>
    <row r="52" spans="1:4" ht="12.75">
      <c r="A52" s="2">
        <v>3</v>
      </c>
      <c r="B52" s="4"/>
      <c r="C52" s="16"/>
      <c r="D52" s="5"/>
    </row>
    <row r="53" spans="1:4" ht="12.75">
      <c r="A53" s="2">
        <v>4</v>
      </c>
      <c r="B53" s="4"/>
      <c r="C53" s="16"/>
      <c r="D53" s="7"/>
    </row>
    <row r="54" spans="1:4" ht="12.75">
      <c r="A54" s="2">
        <v>5</v>
      </c>
      <c r="B54" s="4"/>
      <c r="C54" s="16"/>
      <c r="D54" s="7"/>
    </row>
    <row r="55" spans="1:4" ht="12.75">
      <c r="A55" s="2">
        <v>6</v>
      </c>
      <c r="B55" s="4"/>
      <c r="C55" s="16"/>
      <c r="D55" s="7"/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&amp;C&amp;14TK Invitational -- 8th Grade Boys -- May 7, 2011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5"/>
  <sheetViews>
    <sheetView view="pageLayout" workbookViewId="0" topLeftCell="A1">
      <selection activeCell="C4" sqref="C4"/>
    </sheetView>
  </sheetViews>
  <sheetFormatPr defaultColWidth="9.140625" defaultRowHeight="12.75"/>
  <cols>
    <col min="1" max="1" width="2.00390625" style="0" bestFit="1" customWidth="1"/>
    <col min="2" max="2" width="17.7109375" style="0" customWidth="1"/>
    <col min="3" max="3" width="11.7109375" style="0" bestFit="1" customWidth="1"/>
    <col min="4" max="4" width="11.57421875" style="0" bestFit="1" customWidth="1"/>
    <col min="5" max="5" width="3.57421875" style="0" customWidth="1"/>
    <col min="6" max="6" width="2.00390625" style="0" bestFit="1" customWidth="1"/>
    <col min="7" max="7" width="18.140625" style="0" customWidth="1"/>
    <col min="8" max="8" width="13.8515625" style="0" customWidth="1"/>
    <col min="9" max="9" width="10.28125" style="0" customWidth="1"/>
  </cols>
  <sheetData>
    <row r="1" spans="1:9" ht="12.75">
      <c r="A1" s="2"/>
      <c r="B1" s="8" t="s">
        <v>0</v>
      </c>
      <c r="C1" s="9"/>
      <c r="D1" s="10"/>
      <c r="E1" s="2"/>
      <c r="F1" s="2"/>
      <c r="G1" s="11" t="s">
        <v>1</v>
      </c>
      <c r="H1" s="12"/>
      <c r="I1" s="13"/>
    </row>
    <row r="2" spans="1:9" ht="12.75">
      <c r="A2" s="2">
        <v>1</v>
      </c>
      <c r="B2" s="1"/>
      <c r="C2" s="16"/>
      <c r="D2" s="6"/>
      <c r="E2" s="2"/>
      <c r="F2" s="2">
        <v>1</v>
      </c>
      <c r="G2" s="2"/>
      <c r="H2" s="16"/>
      <c r="I2" s="5"/>
    </row>
    <row r="3" spans="1:9" ht="12.75">
      <c r="A3" s="2">
        <v>2</v>
      </c>
      <c r="B3" s="2"/>
      <c r="C3" s="16"/>
      <c r="D3" s="5"/>
      <c r="E3" s="2"/>
      <c r="F3" s="2">
        <v>2</v>
      </c>
      <c r="G3" s="4"/>
      <c r="H3" s="16"/>
      <c r="I3" s="5"/>
    </row>
    <row r="4" spans="1:9" ht="12.75">
      <c r="A4" s="2">
        <v>3</v>
      </c>
      <c r="B4" s="2"/>
      <c r="C4" s="16"/>
      <c r="D4" s="5"/>
      <c r="E4" s="2"/>
      <c r="F4" s="2">
        <v>3</v>
      </c>
      <c r="G4" s="4"/>
      <c r="H4" s="16"/>
      <c r="I4" s="5"/>
    </row>
    <row r="5" spans="1:9" ht="12.75">
      <c r="A5" s="2">
        <v>4</v>
      </c>
      <c r="B5" s="2"/>
      <c r="C5" s="16"/>
      <c r="D5" s="5"/>
      <c r="E5" s="2"/>
      <c r="F5" s="2">
        <v>4</v>
      </c>
      <c r="G5" s="4"/>
      <c r="H5" s="16"/>
      <c r="I5" s="5"/>
    </row>
    <row r="6" spans="1:9" ht="12.75">
      <c r="A6" s="2">
        <v>5</v>
      </c>
      <c r="B6" s="4"/>
      <c r="C6" s="16"/>
      <c r="D6" s="5"/>
      <c r="E6" s="2"/>
      <c r="F6" s="2">
        <v>5</v>
      </c>
      <c r="G6" s="4"/>
      <c r="H6" s="16"/>
      <c r="I6" s="5"/>
    </row>
    <row r="7" spans="1:9" ht="12.75">
      <c r="A7" s="2">
        <v>6</v>
      </c>
      <c r="B7" s="4"/>
      <c r="C7" s="16"/>
      <c r="D7" s="5"/>
      <c r="E7" s="2"/>
      <c r="F7" s="2">
        <v>6</v>
      </c>
      <c r="G7" s="4"/>
      <c r="H7" s="16"/>
      <c r="I7" s="5"/>
    </row>
    <row r="8" spans="1:9" ht="12.75">
      <c r="A8" s="2"/>
      <c r="B8" s="2"/>
      <c r="C8" s="2"/>
      <c r="D8" s="5"/>
      <c r="E8" s="2"/>
      <c r="F8" s="2"/>
      <c r="G8" s="2"/>
      <c r="H8" s="2"/>
      <c r="I8" s="5"/>
    </row>
    <row r="9" spans="1:9" ht="12.75">
      <c r="A9" s="2"/>
      <c r="B9" s="11" t="s">
        <v>2</v>
      </c>
      <c r="C9" s="12"/>
      <c r="D9" s="13"/>
      <c r="E9" s="2"/>
      <c r="F9" s="2"/>
      <c r="G9" s="11" t="s">
        <v>4</v>
      </c>
      <c r="H9" s="12"/>
      <c r="I9" s="13"/>
    </row>
    <row r="10" spans="1:9" ht="12.75">
      <c r="A10" s="2">
        <v>1</v>
      </c>
      <c r="B10" s="4"/>
      <c r="C10" s="16"/>
      <c r="D10" s="5"/>
      <c r="E10" s="2"/>
      <c r="F10" s="2">
        <v>1</v>
      </c>
      <c r="G10" s="4"/>
      <c r="H10" s="16"/>
      <c r="I10" s="5"/>
    </row>
    <row r="11" spans="1:9" ht="12.75">
      <c r="A11" s="2">
        <v>2</v>
      </c>
      <c r="B11" s="4"/>
      <c r="C11" s="16"/>
      <c r="D11" s="5"/>
      <c r="E11" s="2"/>
      <c r="F11" s="2">
        <v>2</v>
      </c>
      <c r="G11" s="4"/>
      <c r="H11" s="16"/>
      <c r="I11" s="5"/>
    </row>
    <row r="12" spans="1:9" ht="12.75">
      <c r="A12" s="2">
        <v>3</v>
      </c>
      <c r="B12" s="4"/>
      <c r="C12" s="16"/>
      <c r="D12" s="5"/>
      <c r="E12" s="2"/>
      <c r="F12" s="2">
        <v>3</v>
      </c>
      <c r="G12" s="4"/>
      <c r="H12" s="16"/>
      <c r="I12" s="5"/>
    </row>
    <row r="13" spans="1:9" ht="12.75">
      <c r="A13" s="2">
        <v>4</v>
      </c>
      <c r="B13" s="4"/>
      <c r="C13" s="16"/>
      <c r="D13" s="5"/>
      <c r="E13" s="2"/>
      <c r="F13" s="2">
        <v>4</v>
      </c>
      <c r="G13" s="4"/>
      <c r="H13" s="16"/>
      <c r="I13" s="5"/>
    </row>
    <row r="14" spans="1:9" ht="12.75">
      <c r="A14" s="2">
        <v>5</v>
      </c>
      <c r="B14" s="4"/>
      <c r="C14" s="16"/>
      <c r="D14" s="5"/>
      <c r="E14" s="2"/>
      <c r="F14" s="2">
        <v>5</v>
      </c>
      <c r="G14" s="4"/>
      <c r="H14" s="16"/>
      <c r="I14" s="5"/>
    </row>
    <row r="15" spans="1:9" ht="12.75">
      <c r="A15" s="2">
        <v>6</v>
      </c>
      <c r="B15" s="4"/>
      <c r="C15" s="16"/>
      <c r="D15" s="5"/>
      <c r="E15" s="2"/>
      <c r="F15" s="2">
        <v>6</v>
      </c>
      <c r="G15" s="4"/>
      <c r="H15" s="16"/>
      <c r="I15" s="5"/>
    </row>
    <row r="16" spans="1:9" ht="12.75">
      <c r="A16" s="2"/>
      <c r="B16" s="2"/>
      <c r="C16" s="2"/>
      <c r="D16" s="5"/>
      <c r="E16" s="2"/>
      <c r="F16" s="2"/>
      <c r="G16" s="2"/>
      <c r="H16" s="2"/>
      <c r="I16" s="5"/>
    </row>
    <row r="17" spans="1:9" ht="12.75">
      <c r="A17" s="2"/>
      <c r="B17" s="11" t="s">
        <v>5</v>
      </c>
      <c r="C17" s="14"/>
      <c r="D17" s="13"/>
      <c r="E17" s="2"/>
      <c r="F17" s="2"/>
      <c r="G17" s="11" t="s">
        <v>14</v>
      </c>
      <c r="H17" s="12"/>
      <c r="I17" s="13"/>
    </row>
    <row r="18" spans="1:9" ht="12.75">
      <c r="A18" s="2">
        <v>1</v>
      </c>
      <c r="B18" s="2"/>
      <c r="C18" s="16"/>
      <c r="D18" s="5"/>
      <c r="E18" s="2"/>
      <c r="F18" s="2">
        <v>1</v>
      </c>
      <c r="G18" s="4"/>
      <c r="H18" s="16"/>
      <c r="I18" s="5"/>
    </row>
    <row r="19" spans="1:9" ht="12.75">
      <c r="A19" s="2">
        <v>2</v>
      </c>
      <c r="B19" s="2"/>
      <c r="C19" s="16"/>
      <c r="D19" s="5"/>
      <c r="E19" s="2"/>
      <c r="F19" s="2">
        <v>2</v>
      </c>
      <c r="G19" s="4"/>
      <c r="H19" s="16"/>
      <c r="I19" s="5"/>
    </row>
    <row r="20" spans="1:9" ht="12.75">
      <c r="A20" s="2">
        <v>3</v>
      </c>
      <c r="B20" s="4"/>
      <c r="C20" s="16"/>
      <c r="D20" s="5"/>
      <c r="E20" s="2"/>
      <c r="F20" s="2">
        <v>3</v>
      </c>
      <c r="G20" s="4"/>
      <c r="H20" s="16"/>
      <c r="I20" s="5"/>
    </row>
    <row r="21" spans="1:9" ht="12.75">
      <c r="A21" s="2">
        <v>4</v>
      </c>
      <c r="B21" s="4"/>
      <c r="C21" s="16"/>
      <c r="D21" s="5"/>
      <c r="E21" s="2"/>
      <c r="F21" s="4">
        <v>4</v>
      </c>
      <c r="G21" s="4"/>
      <c r="H21" s="16"/>
      <c r="I21" s="5"/>
    </row>
    <row r="22" spans="1:9" ht="12.75">
      <c r="A22" s="2">
        <v>5</v>
      </c>
      <c r="B22" s="4"/>
      <c r="C22" s="16"/>
      <c r="D22" s="5"/>
      <c r="E22" s="2"/>
      <c r="F22" s="4">
        <v>5</v>
      </c>
      <c r="G22" s="4"/>
      <c r="H22" s="16"/>
      <c r="I22" s="5"/>
    </row>
    <row r="23" spans="1:9" ht="12.75">
      <c r="A23" s="2">
        <v>6</v>
      </c>
      <c r="B23" s="4"/>
      <c r="C23" s="16"/>
      <c r="D23" s="5"/>
      <c r="E23" s="2"/>
      <c r="F23" s="4">
        <v>6</v>
      </c>
      <c r="G23" s="4"/>
      <c r="H23" s="16"/>
      <c r="I23" s="5"/>
    </row>
    <row r="24" spans="1:9" ht="12.75">
      <c r="A24" s="2"/>
      <c r="B24" s="2"/>
      <c r="C24" s="2"/>
      <c r="D24" s="5"/>
      <c r="E24" s="2"/>
      <c r="F24" s="2"/>
      <c r="G24" s="2"/>
      <c r="H24" s="2"/>
      <c r="I24" s="5"/>
    </row>
    <row r="25" spans="1:9" ht="12.75">
      <c r="A25" s="2"/>
      <c r="B25" s="11" t="s">
        <v>7</v>
      </c>
      <c r="C25" s="14"/>
      <c r="D25" s="13"/>
      <c r="E25" s="2"/>
      <c r="F25" s="2"/>
      <c r="G25" s="11" t="s">
        <v>45</v>
      </c>
      <c r="H25" s="14"/>
      <c r="I25" s="13"/>
    </row>
    <row r="26" spans="1:9" ht="12.75">
      <c r="A26" s="2">
        <v>1</v>
      </c>
      <c r="B26" s="2"/>
      <c r="C26" s="16"/>
      <c r="D26" s="5"/>
      <c r="E26" s="2"/>
      <c r="F26" s="2">
        <v>1</v>
      </c>
      <c r="G26" s="4"/>
      <c r="H26" s="16"/>
      <c r="I26" s="5"/>
    </row>
    <row r="27" spans="1:9" ht="12.75">
      <c r="A27" s="2">
        <v>2</v>
      </c>
      <c r="B27" s="2"/>
      <c r="C27" s="16"/>
      <c r="D27" s="5"/>
      <c r="E27" s="2"/>
      <c r="F27" s="2">
        <v>2</v>
      </c>
      <c r="G27" s="4"/>
      <c r="H27" s="16"/>
      <c r="I27" s="5"/>
    </row>
    <row r="28" spans="1:9" ht="12.75">
      <c r="A28" s="2">
        <v>3</v>
      </c>
      <c r="B28" s="4"/>
      <c r="C28" s="16"/>
      <c r="D28" s="5"/>
      <c r="E28" s="2"/>
      <c r="F28" s="2">
        <v>3</v>
      </c>
      <c r="G28" s="4"/>
      <c r="H28" s="16"/>
      <c r="I28" s="5"/>
    </row>
    <row r="29" spans="1:9" ht="12.75">
      <c r="A29" s="2">
        <v>4</v>
      </c>
      <c r="B29" s="4"/>
      <c r="C29" s="16"/>
      <c r="D29" s="5"/>
      <c r="E29" s="2"/>
      <c r="F29" s="2">
        <v>4</v>
      </c>
      <c r="G29" s="4"/>
      <c r="H29" s="16"/>
      <c r="I29" s="5"/>
    </row>
    <row r="30" spans="1:9" ht="12.75">
      <c r="A30" s="2">
        <v>5</v>
      </c>
      <c r="B30" s="4"/>
      <c r="C30" s="16"/>
      <c r="D30" s="5"/>
      <c r="E30" s="2"/>
      <c r="F30" s="2">
        <v>5</v>
      </c>
      <c r="G30" s="4"/>
      <c r="H30" s="16"/>
      <c r="I30" s="5"/>
    </row>
    <row r="31" spans="1:9" ht="12.75">
      <c r="A31" s="2">
        <v>6</v>
      </c>
      <c r="B31" s="4"/>
      <c r="C31" s="16"/>
      <c r="D31" s="5"/>
      <c r="E31" s="2"/>
      <c r="F31" s="2">
        <v>6</v>
      </c>
      <c r="G31" s="4"/>
      <c r="H31" s="16"/>
      <c r="I31" s="5"/>
    </row>
    <row r="32" spans="1:9" ht="12.75">
      <c r="A32" s="2"/>
      <c r="B32" s="2"/>
      <c r="C32" s="2"/>
      <c r="D32" s="5"/>
      <c r="E32" s="2"/>
      <c r="F32" s="2"/>
      <c r="G32" s="2"/>
      <c r="H32" s="2"/>
      <c r="I32" s="5"/>
    </row>
    <row r="33" spans="1:9" ht="12.75">
      <c r="A33" s="2"/>
      <c r="B33" s="11" t="s">
        <v>10</v>
      </c>
      <c r="C33" s="12"/>
      <c r="D33" s="13"/>
      <c r="E33" s="2"/>
      <c r="F33" s="2"/>
      <c r="G33" s="11" t="s">
        <v>15</v>
      </c>
      <c r="H33" s="12"/>
      <c r="I33" s="13"/>
    </row>
    <row r="34" spans="1:9" ht="12.75">
      <c r="A34" s="2">
        <v>1</v>
      </c>
      <c r="B34" s="4"/>
      <c r="C34" s="16"/>
      <c r="D34" s="5"/>
      <c r="E34" s="2"/>
      <c r="F34" s="2">
        <v>1</v>
      </c>
      <c r="G34" s="4"/>
      <c r="H34" s="16"/>
      <c r="I34" s="5"/>
    </row>
    <row r="35" spans="1:9" ht="12.75">
      <c r="A35" s="2">
        <v>2</v>
      </c>
      <c r="B35" s="4"/>
      <c r="C35" s="16"/>
      <c r="D35" s="5"/>
      <c r="E35" s="2"/>
      <c r="F35" s="2">
        <v>2</v>
      </c>
      <c r="G35" s="4"/>
      <c r="H35" s="16"/>
      <c r="I35" s="5"/>
    </row>
    <row r="36" spans="1:9" ht="12.75">
      <c r="A36" s="2">
        <v>3</v>
      </c>
      <c r="B36" s="4"/>
      <c r="C36" s="16"/>
      <c r="D36" s="5"/>
      <c r="E36" s="2"/>
      <c r="F36" s="2">
        <v>3</v>
      </c>
      <c r="G36" s="4"/>
      <c r="H36" s="16"/>
      <c r="I36" s="5"/>
    </row>
    <row r="37" spans="1:9" ht="12.75">
      <c r="A37" s="2">
        <v>4</v>
      </c>
      <c r="B37" s="4"/>
      <c r="C37" s="16"/>
      <c r="D37" s="5"/>
      <c r="E37" s="2"/>
      <c r="F37" s="2">
        <v>4</v>
      </c>
      <c r="G37" s="4"/>
      <c r="H37" s="16"/>
      <c r="I37" s="5"/>
    </row>
    <row r="38" spans="1:9" ht="12.75">
      <c r="A38" s="2">
        <v>5</v>
      </c>
      <c r="B38" s="4"/>
      <c r="C38" s="16"/>
      <c r="D38" s="5"/>
      <c r="E38" s="2"/>
      <c r="F38" s="2">
        <v>5</v>
      </c>
      <c r="G38" s="4"/>
      <c r="H38" s="16"/>
      <c r="I38" s="5"/>
    </row>
    <row r="39" spans="1:9" ht="12.75">
      <c r="A39" s="2">
        <v>6</v>
      </c>
      <c r="B39" s="4"/>
      <c r="C39" s="16"/>
      <c r="D39" s="5"/>
      <c r="E39" s="2"/>
      <c r="F39" s="2">
        <v>6</v>
      </c>
      <c r="G39" s="4"/>
      <c r="H39" s="16"/>
      <c r="I39" s="5"/>
    </row>
    <row r="41" spans="1:9" ht="12.75">
      <c r="A41" s="2"/>
      <c r="B41" s="11" t="s">
        <v>16</v>
      </c>
      <c r="C41" s="12"/>
      <c r="D41" s="13"/>
      <c r="F41" s="2"/>
      <c r="G41" s="11" t="s">
        <v>12</v>
      </c>
      <c r="H41" s="12"/>
      <c r="I41" s="13"/>
    </row>
    <row r="42" spans="1:9" ht="12.75">
      <c r="A42" s="2">
        <v>1</v>
      </c>
      <c r="B42" s="2"/>
      <c r="C42" s="16"/>
      <c r="D42" s="5"/>
      <c r="F42" s="2">
        <v>1</v>
      </c>
      <c r="G42" s="4"/>
      <c r="H42" s="16"/>
      <c r="I42" s="5"/>
    </row>
    <row r="43" spans="1:9" ht="12.75">
      <c r="A43" s="2">
        <v>2</v>
      </c>
      <c r="B43" s="4"/>
      <c r="C43" s="16"/>
      <c r="D43" s="5"/>
      <c r="F43" s="2">
        <v>2</v>
      </c>
      <c r="G43" s="4"/>
      <c r="H43" s="16"/>
      <c r="I43" s="5"/>
    </row>
    <row r="44" spans="1:9" ht="12.75">
      <c r="A44" s="2">
        <v>3</v>
      </c>
      <c r="B44" s="4"/>
      <c r="C44" s="16"/>
      <c r="D44" s="5"/>
      <c r="F44" s="2">
        <v>3</v>
      </c>
      <c r="G44" s="4"/>
      <c r="H44" s="16"/>
      <c r="I44" s="5"/>
    </row>
    <row r="45" spans="1:9" ht="12.75">
      <c r="A45" s="2">
        <v>4</v>
      </c>
      <c r="B45" s="4"/>
      <c r="C45" s="16"/>
      <c r="D45" s="5"/>
      <c r="F45" s="2">
        <v>4</v>
      </c>
      <c r="G45" s="4"/>
      <c r="H45" s="16"/>
      <c r="I45" s="5"/>
    </row>
    <row r="46" spans="1:9" ht="12.75">
      <c r="A46" s="2">
        <v>5</v>
      </c>
      <c r="B46" s="4"/>
      <c r="C46" s="16"/>
      <c r="D46" s="5"/>
      <c r="F46" s="2">
        <v>5</v>
      </c>
      <c r="G46" s="4"/>
      <c r="H46" s="16"/>
      <c r="I46" s="5"/>
    </row>
    <row r="47" spans="1:9" ht="12.75">
      <c r="A47" s="2">
        <v>6</v>
      </c>
      <c r="B47" s="4"/>
      <c r="C47" s="16"/>
      <c r="D47" s="5"/>
      <c r="F47" s="2">
        <v>6</v>
      </c>
      <c r="G47" s="4"/>
      <c r="H47" s="16"/>
      <c r="I47" s="5"/>
    </row>
    <row r="49" spans="1:4" ht="12.75">
      <c r="A49" s="2"/>
      <c r="B49" s="11" t="s">
        <v>13</v>
      </c>
      <c r="C49" s="12"/>
      <c r="D49" s="13"/>
    </row>
    <row r="50" spans="1:4" ht="12.75">
      <c r="A50" s="2">
        <v>1</v>
      </c>
      <c r="B50" s="4"/>
      <c r="C50" s="16"/>
      <c r="D50" s="5"/>
    </row>
    <row r="51" spans="1:4" ht="12.75">
      <c r="A51" s="2">
        <v>2</v>
      </c>
      <c r="B51" s="4"/>
      <c r="C51" s="16"/>
      <c r="D51" s="5"/>
    </row>
    <row r="52" spans="1:4" ht="12.75">
      <c r="A52" s="2">
        <v>3</v>
      </c>
      <c r="B52" s="4"/>
      <c r="C52" s="16"/>
      <c r="D52" s="5"/>
    </row>
    <row r="53" spans="1:4" ht="12.75">
      <c r="A53" s="2">
        <v>4</v>
      </c>
      <c r="B53" s="4"/>
      <c r="C53" s="16"/>
      <c r="D53" s="7"/>
    </row>
    <row r="54" spans="1:4" ht="12.75">
      <c r="A54" s="2">
        <v>5</v>
      </c>
      <c r="B54" s="4"/>
      <c r="C54" s="16"/>
      <c r="D54" s="7"/>
    </row>
    <row r="55" spans="1:4" ht="12.75">
      <c r="A55" s="2">
        <v>6</v>
      </c>
      <c r="B55" s="4"/>
      <c r="C55" s="16"/>
      <c r="D55" s="7"/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&amp;C&amp;14TK Invitational -- 7th Grade Girls -- May 7, 2011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55"/>
  <sheetViews>
    <sheetView view="pageLayout" workbookViewId="0" topLeftCell="A1">
      <selection activeCell="A1" sqref="A1"/>
    </sheetView>
  </sheetViews>
  <sheetFormatPr defaultColWidth="9.140625" defaultRowHeight="12.75"/>
  <cols>
    <col min="1" max="1" width="2.00390625" style="0" bestFit="1" customWidth="1"/>
    <col min="2" max="2" width="17.7109375" style="0" customWidth="1"/>
    <col min="3" max="3" width="11.7109375" style="0" bestFit="1" customWidth="1"/>
    <col min="4" max="4" width="11.57421875" style="0" bestFit="1" customWidth="1"/>
    <col min="5" max="5" width="3.57421875" style="0" customWidth="1"/>
    <col min="6" max="6" width="2.00390625" style="0" bestFit="1" customWidth="1"/>
    <col min="7" max="7" width="18.140625" style="0" customWidth="1"/>
    <col min="8" max="8" width="13.8515625" style="0" customWidth="1"/>
    <col min="9" max="9" width="10.28125" style="0" customWidth="1"/>
  </cols>
  <sheetData>
    <row r="1" spans="1:9" ht="12.75">
      <c r="A1" s="2"/>
      <c r="B1" s="8" t="s">
        <v>0</v>
      </c>
      <c r="C1" s="9"/>
      <c r="D1" s="10"/>
      <c r="E1" s="2"/>
      <c r="F1" s="2"/>
      <c r="G1" s="11" t="s">
        <v>1</v>
      </c>
      <c r="H1" s="12"/>
      <c r="I1" s="13"/>
    </row>
    <row r="2" spans="1:9" ht="12.75">
      <c r="A2" s="2">
        <v>1</v>
      </c>
      <c r="B2" s="1"/>
      <c r="C2" s="16"/>
      <c r="D2" s="6"/>
      <c r="E2" s="2"/>
      <c r="F2" s="2">
        <v>1</v>
      </c>
      <c r="G2" s="2"/>
      <c r="H2" s="16"/>
      <c r="I2" s="5"/>
    </row>
    <row r="3" spans="1:9" ht="12.75">
      <c r="A3" s="2">
        <v>2</v>
      </c>
      <c r="B3" s="2"/>
      <c r="C3" s="16"/>
      <c r="D3" s="5"/>
      <c r="E3" s="2"/>
      <c r="F3" s="2">
        <v>2</v>
      </c>
      <c r="G3" s="4"/>
      <c r="H3" s="16"/>
      <c r="I3" s="5"/>
    </row>
    <row r="4" spans="1:9" ht="12.75">
      <c r="A4" s="2">
        <v>3</v>
      </c>
      <c r="B4" s="2"/>
      <c r="C4" s="16"/>
      <c r="D4" s="5"/>
      <c r="E4" s="2"/>
      <c r="F4" s="2">
        <v>3</v>
      </c>
      <c r="G4" s="4"/>
      <c r="H4" s="16"/>
      <c r="I4" s="5"/>
    </row>
    <row r="5" spans="1:9" ht="12.75">
      <c r="A5" s="2">
        <v>4</v>
      </c>
      <c r="B5" s="2"/>
      <c r="C5" s="16"/>
      <c r="D5" s="5"/>
      <c r="E5" s="2"/>
      <c r="F5" s="2">
        <v>4</v>
      </c>
      <c r="G5" s="4"/>
      <c r="H5" s="16"/>
      <c r="I5" s="5"/>
    </row>
    <row r="6" spans="1:9" ht="12.75">
      <c r="A6" s="2">
        <v>5</v>
      </c>
      <c r="B6" s="4"/>
      <c r="C6" s="16"/>
      <c r="D6" s="5"/>
      <c r="E6" s="2"/>
      <c r="F6" s="2">
        <v>5</v>
      </c>
      <c r="G6" s="4"/>
      <c r="H6" s="16"/>
      <c r="I6" s="5"/>
    </row>
    <row r="7" spans="1:9" ht="12.75">
      <c r="A7" s="2">
        <v>6</v>
      </c>
      <c r="B7" s="4"/>
      <c r="C7" s="16"/>
      <c r="D7" s="5"/>
      <c r="E7" s="2"/>
      <c r="F7" s="2">
        <v>6</v>
      </c>
      <c r="G7" s="4"/>
      <c r="H7" s="16"/>
      <c r="I7" s="5"/>
    </row>
    <row r="8" spans="1:9" ht="12.75">
      <c r="A8" s="2"/>
      <c r="B8" s="2"/>
      <c r="C8" s="2"/>
      <c r="D8" s="5"/>
      <c r="E8" s="2"/>
      <c r="F8" s="2"/>
      <c r="G8" s="2"/>
      <c r="H8" s="2"/>
      <c r="I8" s="5"/>
    </row>
    <row r="9" spans="1:9" ht="12.75">
      <c r="A9" s="2"/>
      <c r="B9" s="11" t="s">
        <v>2</v>
      </c>
      <c r="C9" s="12"/>
      <c r="D9" s="13"/>
      <c r="E9" s="2"/>
      <c r="F9" s="2"/>
      <c r="G9" s="11" t="s">
        <v>4</v>
      </c>
      <c r="H9" s="12"/>
      <c r="I9" s="13"/>
    </row>
    <row r="10" spans="1:9" ht="12.75">
      <c r="A10" s="2">
        <v>1</v>
      </c>
      <c r="B10" s="4"/>
      <c r="C10" s="16"/>
      <c r="D10" s="5"/>
      <c r="E10" s="2"/>
      <c r="F10" s="2">
        <v>1</v>
      </c>
      <c r="G10" s="4"/>
      <c r="H10" s="16"/>
      <c r="I10" s="5"/>
    </row>
    <row r="11" spans="1:9" ht="12.75">
      <c r="A11" s="2">
        <v>2</v>
      </c>
      <c r="B11" s="4"/>
      <c r="C11" s="16"/>
      <c r="D11" s="5"/>
      <c r="E11" s="2"/>
      <c r="F11" s="2">
        <v>2</v>
      </c>
      <c r="G11" s="4"/>
      <c r="H11" s="16"/>
      <c r="I11" s="5"/>
    </row>
    <row r="12" spans="1:9" ht="12.75">
      <c r="A12" s="2">
        <v>3</v>
      </c>
      <c r="B12" s="4"/>
      <c r="C12" s="16"/>
      <c r="D12" s="5"/>
      <c r="E12" s="2"/>
      <c r="F12" s="2">
        <v>3</v>
      </c>
      <c r="G12" s="4"/>
      <c r="H12" s="16"/>
      <c r="I12" s="5"/>
    </row>
    <row r="13" spans="1:9" ht="12.75">
      <c r="A13" s="2">
        <v>4</v>
      </c>
      <c r="B13" s="4"/>
      <c r="C13" s="16"/>
      <c r="D13" s="5"/>
      <c r="E13" s="2"/>
      <c r="F13" s="2">
        <v>4</v>
      </c>
      <c r="G13" s="4"/>
      <c r="H13" s="16"/>
      <c r="I13" s="5"/>
    </row>
    <row r="14" spans="1:9" ht="12.75">
      <c r="A14" s="2">
        <v>5</v>
      </c>
      <c r="B14" s="4"/>
      <c r="C14" s="16"/>
      <c r="D14" s="5"/>
      <c r="E14" s="2"/>
      <c r="F14" s="2">
        <v>5</v>
      </c>
      <c r="G14" s="4"/>
      <c r="H14" s="16"/>
      <c r="I14" s="5"/>
    </row>
    <row r="15" spans="1:9" ht="12.75">
      <c r="A15" s="2">
        <v>6</v>
      </c>
      <c r="B15" s="4"/>
      <c r="C15" s="16"/>
      <c r="D15" s="5"/>
      <c r="E15" s="2"/>
      <c r="F15" s="2">
        <v>6</v>
      </c>
      <c r="G15" s="4"/>
      <c r="H15" s="16"/>
      <c r="I15" s="5"/>
    </row>
    <row r="16" spans="1:9" ht="12.75">
      <c r="A16" s="2"/>
      <c r="B16" s="2"/>
      <c r="C16" s="2"/>
      <c r="D16" s="5"/>
      <c r="E16" s="2"/>
      <c r="F16" s="2"/>
      <c r="G16" s="2"/>
      <c r="H16" s="2"/>
      <c r="I16" s="5"/>
    </row>
    <row r="17" spans="1:9" ht="12.75">
      <c r="A17" s="2"/>
      <c r="B17" s="11" t="s">
        <v>5</v>
      </c>
      <c r="C17" s="14"/>
      <c r="D17" s="13"/>
      <c r="E17" s="2"/>
      <c r="F17" s="2"/>
      <c r="G17" s="11" t="s">
        <v>14</v>
      </c>
      <c r="H17" s="12"/>
      <c r="I17" s="13"/>
    </row>
    <row r="18" spans="1:9" ht="12.75">
      <c r="A18" s="2">
        <v>1</v>
      </c>
      <c r="B18" s="2"/>
      <c r="C18" s="16"/>
      <c r="D18" s="5"/>
      <c r="E18" s="2"/>
      <c r="F18" s="2">
        <v>1</v>
      </c>
      <c r="G18" s="4"/>
      <c r="H18" s="16"/>
      <c r="I18" s="5"/>
    </row>
    <row r="19" spans="1:9" ht="12.75">
      <c r="A19" s="2">
        <v>2</v>
      </c>
      <c r="B19" s="2"/>
      <c r="C19" s="16"/>
      <c r="D19" s="5"/>
      <c r="E19" s="2"/>
      <c r="F19" s="2">
        <v>2</v>
      </c>
      <c r="G19" s="4"/>
      <c r="H19" s="16"/>
      <c r="I19" s="5"/>
    </row>
    <row r="20" spans="1:9" ht="12.75">
      <c r="A20" s="2">
        <v>3</v>
      </c>
      <c r="B20" s="4"/>
      <c r="C20" s="16"/>
      <c r="D20" s="5"/>
      <c r="E20" s="2"/>
      <c r="F20" s="2">
        <v>3</v>
      </c>
      <c r="G20" s="4"/>
      <c r="H20" s="16"/>
      <c r="I20" s="5"/>
    </row>
    <row r="21" spans="1:9" ht="12.75">
      <c r="A21" s="2">
        <v>4</v>
      </c>
      <c r="B21" s="4"/>
      <c r="C21" s="16"/>
      <c r="D21" s="5"/>
      <c r="E21" s="2"/>
      <c r="F21" s="4">
        <v>4</v>
      </c>
      <c r="G21" s="4"/>
      <c r="H21" s="16"/>
      <c r="I21" s="5"/>
    </row>
    <row r="22" spans="1:9" ht="12.75">
      <c r="A22" s="2">
        <v>5</v>
      </c>
      <c r="B22" s="4"/>
      <c r="C22" s="16"/>
      <c r="D22" s="5"/>
      <c r="E22" s="2"/>
      <c r="F22" s="4">
        <v>5</v>
      </c>
      <c r="G22" s="4"/>
      <c r="H22" s="16"/>
      <c r="I22" s="5"/>
    </row>
    <row r="23" spans="1:9" ht="12.75">
      <c r="A23" s="2">
        <v>6</v>
      </c>
      <c r="B23" s="4"/>
      <c r="C23" s="16"/>
      <c r="D23" s="5"/>
      <c r="E23" s="2"/>
      <c r="F23" s="4">
        <v>6</v>
      </c>
      <c r="G23" s="4"/>
      <c r="H23" s="16"/>
      <c r="I23" s="5"/>
    </row>
    <row r="24" spans="1:9" ht="12.75">
      <c r="A24" s="2"/>
      <c r="B24" s="2"/>
      <c r="C24" s="2"/>
      <c r="D24" s="5"/>
      <c r="E24" s="2"/>
      <c r="F24" s="2"/>
      <c r="G24" s="2"/>
      <c r="H24" s="2"/>
      <c r="I24" s="5"/>
    </row>
    <row r="25" spans="1:9" ht="12.75">
      <c r="A25" s="2"/>
      <c r="B25" s="11" t="s">
        <v>7</v>
      </c>
      <c r="C25" s="14"/>
      <c r="D25" s="13"/>
      <c r="E25" s="2"/>
      <c r="F25" s="2"/>
      <c r="G25" s="11" t="s">
        <v>45</v>
      </c>
      <c r="H25" s="14"/>
      <c r="I25" s="13"/>
    </row>
    <row r="26" spans="1:9" ht="12.75">
      <c r="A26" s="2">
        <v>1</v>
      </c>
      <c r="B26" s="2"/>
      <c r="C26" s="16"/>
      <c r="D26" s="5"/>
      <c r="E26" s="2"/>
      <c r="F26" s="2">
        <v>1</v>
      </c>
      <c r="G26" s="4"/>
      <c r="H26" s="16"/>
      <c r="I26" s="5"/>
    </row>
    <row r="27" spans="1:9" ht="12.75">
      <c r="A27" s="2">
        <v>2</v>
      </c>
      <c r="B27" s="2"/>
      <c r="C27" s="16"/>
      <c r="D27" s="5"/>
      <c r="E27" s="2"/>
      <c r="F27" s="2">
        <v>2</v>
      </c>
      <c r="G27" s="4"/>
      <c r="H27" s="16"/>
      <c r="I27" s="5"/>
    </row>
    <row r="28" spans="1:9" ht="12.75">
      <c r="A28" s="2">
        <v>3</v>
      </c>
      <c r="B28" s="4"/>
      <c r="C28" s="16"/>
      <c r="D28" s="5"/>
      <c r="E28" s="2"/>
      <c r="F28" s="2">
        <v>3</v>
      </c>
      <c r="G28" s="4"/>
      <c r="H28" s="16"/>
      <c r="I28" s="5"/>
    </row>
    <row r="29" spans="1:9" ht="12.75">
      <c r="A29" s="2">
        <v>4</v>
      </c>
      <c r="B29" s="4"/>
      <c r="C29" s="16"/>
      <c r="D29" s="5"/>
      <c r="E29" s="2"/>
      <c r="F29" s="2">
        <v>4</v>
      </c>
      <c r="G29" s="4"/>
      <c r="H29" s="16"/>
      <c r="I29" s="5"/>
    </row>
    <row r="30" spans="1:9" ht="12.75">
      <c r="A30" s="2">
        <v>5</v>
      </c>
      <c r="B30" s="4"/>
      <c r="C30" s="16"/>
      <c r="D30" s="5"/>
      <c r="E30" s="2"/>
      <c r="F30" s="2">
        <v>5</v>
      </c>
      <c r="G30" s="4"/>
      <c r="H30" s="16"/>
      <c r="I30" s="5"/>
    </row>
    <row r="31" spans="1:9" ht="12.75">
      <c r="A31" s="2">
        <v>6</v>
      </c>
      <c r="B31" s="4"/>
      <c r="C31" s="16"/>
      <c r="D31" s="5"/>
      <c r="E31" s="2"/>
      <c r="F31" s="2">
        <v>6</v>
      </c>
      <c r="G31" s="4"/>
      <c r="H31" s="16"/>
      <c r="I31" s="5"/>
    </row>
    <row r="32" spans="1:9" ht="12.75">
      <c r="A32" s="2"/>
      <c r="B32" s="2"/>
      <c r="C32" s="2"/>
      <c r="D32" s="5"/>
      <c r="E32" s="2"/>
      <c r="F32" s="2"/>
      <c r="G32" s="2"/>
      <c r="H32" s="2"/>
      <c r="I32" s="5"/>
    </row>
    <row r="33" spans="1:9" ht="12.75">
      <c r="A33" s="2"/>
      <c r="B33" s="11" t="s">
        <v>10</v>
      </c>
      <c r="C33" s="12"/>
      <c r="D33" s="13"/>
      <c r="E33" s="2"/>
      <c r="F33" s="2"/>
      <c r="G33" s="11" t="s">
        <v>15</v>
      </c>
      <c r="H33" s="12"/>
      <c r="I33" s="13"/>
    </row>
    <row r="34" spans="1:9" ht="12.75">
      <c r="A34" s="2">
        <v>1</v>
      </c>
      <c r="B34" s="4"/>
      <c r="C34" s="16"/>
      <c r="D34" s="5"/>
      <c r="E34" s="2"/>
      <c r="F34" s="2">
        <v>1</v>
      </c>
      <c r="G34" s="4"/>
      <c r="H34" s="16"/>
      <c r="I34" s="5"/>
    </row>
    <row r="35" spans="1:9" ht="12.75">
      <c r="A35" s="2">
        <v>2</v>
      </c>
      <c r="B35" s="4"/>
      <c r="C35" s="16"/>
      <c r="D35" s="5"/>
      <c r="E35" s="2"/>
      <c r="F35" s="2">
        <v>2</v>
      </c>
      <c r="G35" s="4"/>
      <c r="H35" s="16"/>
      <c r="I35" s="5"/>
    </row>
    <row r="36" spans="1:9" ht="12.75">
      <c r="A36" s="2">
        <v>3</v>
      </c>
      <c r="B36" s="4"/>
      <c r="C36" s="16"/>
      <c r="D36" s="5"/>
      <c r="E36" s="2"/>
      <c r="F36" s="2">
        <v>3</v>
      </c>
      <c r="G36" s="4"/>
      <c r="H36" s="16"/>
      <c r="I36" s="5"/>
    </row>
    <row r="37" spans="1:9" ht="12.75">
      <c r="A37" s="2">
        <v>4</v>
      </c>
      <c r="B37" s="4"/>
      <c r="C37" s="16"/>
      <c r="D37" s="5"/>
      <c r="E37" s="2"/>
      <c r="F37" s="2">
        <v>4</v>
      </c>
      <c r="G37" s="4"/>
      <c r="H37" s="16"/>
      <c r="I37" s="5"/>
    </row>
    <row r="38" spans="1:9" ht="12.75">
      <c r="A38" s="2">
        <v>5</v>
      </c>
      <c r="B38" s="4"/>
      <c r="C38" s="16"/>
      <c r="D38" s="5"/>
      <c r="E38" s="2"/>
      <c r="F38" s="2">
        <v>5</v>
      </c>
      <c r="G38" s="4"/>
      <c r="H38" s="16"/>
      <c r="I38" s="5"/>
    </row>
    <row r="39" spans="1:9" ht="12.75">
      <c r="A39" s="2">
        <v>6</v>
      </c>
      <c r="B39" s="4"/>
      <c r="C39" s="16"/>
      <c r="D39" s="5"/>
      <c r="E39" s="2"/>
      <c r="F39" s="2">
        <v>6</v>
      </c>
      <c r="G39" s="4"/>
      <c r="H39" s="16"/>
      <c r="I39" s="5"/>
    </row>
    <row r="41" spans="1:9" ht="12.75">
      <c r="A41" s="2"/>
      <c r="B41" s="11" t="s">
        <v>16</v>
      </c>
      <c r="C41" s="12"/>
      <c r="D41" s="13"/>
      <c r="F41" s="2"/>
      <c r="G41" s="11" t="s">
        <v>12</v>
      </c>
      <c r="H41" s="12"/>
      <c r="I41" s="13"/>
    </row>
    <row r="42" spans="1:9" ht="12.75">
      <c r="A42" s="2">
        <v>1</v>
      </c>
      <c r="B42" s="2"/>
      <c r="C42" s="16"/>
      <c r="D42" s="5"/>
      <c r="F42" s="2">
        <v>1</v>
      </c>
      <c r="G42" s="4"/>
      <c r="H42" s="16"/>
      <c r="I42" s="5"/>
    </row>
    <row r="43" spans="1:9" ht="12.75">
      <c r="A43" s="2">
        <v>2</v>
      </c>
      <c r="B43" s="4"/>
      <c r="C43" s="16"/>
      <c r="D43" s="5"/>
      <c r="F43" s="2">
        <v>2</v>
      </c>
      <c r="G43" s="4"/>
      <c r="H43" s="16"/>
      <c r="I43" s="5"/>
    </row>
    <row r="44" spans="1:9" ht="12.75">
      <c r="A44" s="2">
        <v>3</v>
      </c>
      <c r="B44" s="4"/>
      <c r="C44" s="16"/>
      <c r="D44" s="5"/>
      <c r="F44" s="2">
        <v>3</v>
      </c>
      <c r="G44" s="4"/>
      <c r="H44" s="16"/>
      <c r="I44" s="5"/>
    </row>
    <row r="45" spans="1:9" ht="12.75">
      <c r="A45" s="2">
        <v>4</v>
      </c>
      <c r="B45" s="4"/>
      <c r="C45" s="16"/>
      <c r="D45" s="5"/>
      <c r="F45" s="2">
        <v>4</v>
      </c>
      <c r="G45" s="4"/>
      <c r="H45" s="16"/>
      <c r="I45" s="5"/>
    </row>
    <row r="46" spans="1:9" ht="12.75">
      <c r="A46" s="2">
        <v>5</v>
      </c>
      <c r="B46" s="4"/>
      <c r="C46" s="16"/>
      <c r="D46" s="5"/>
      <c r="F46" s="2">
        <v>5</v>
      </c>
      <c r="G46" s="4"/>
      <c r="H46" s="16"/>
      <c r="I46" s="5"/>
    </row>
    <row r="47" spans="1:9" ht="12.75">
      <c r="A47" s="2">
        <v>6</v>
      </c>
      <c r="B47" s="4"/>
      <c r="C47" s="16"/>
      <c r="D47" s="5"/>
      <c r="F47" s="2">
        <v>6</v>
      </c>
      <c r="G47" s="4"/>
      <c r="H47" s="16"/>
      <c r="I47" s="5"/>
    </row>
    <row r="49" spans="1:4" ht="12.75">
      <c r="A49" s="2"/>
      <c r="B49" s="11" t="s">
        <v>13</v>
      </c>
      <c r="C49" s="12"/>
      <c r="D49" s="13"/>
    </row>
    <row r="50" spans="1:4" ht="12.75">
      <c r="A50" s="2">
        <v>1</v>
      </c>
      <c r="B50" s="4"/>
      <c r="C50" s="16"/>
      <c r="D50" s="5"/>
    </row>
    <row r="51" spans="1:4" ht="12.75">
      <c r="A51" s="2">
        <v>2</v>
      </c>
      <c r="B51" s="4"/>
      <c r="C51" s="16"/>
      <c r="D51" s="5"/>
    </row>
    <row r="52" spans="1:4" ht="12.75">
      <c r="A52" s="2">
        <v>3</v>
      </c>
      <c r="B52" s="4"/>
      <c r="C52" s="16"/>
      <c r="D52" s="5"/>
    </row>
    <row r="53" spans="1:4" ht="12.75">
      <c r="A53" s="2">
        <v>4</v>
      </c>
      <c r="B53" s="4"/>
      <c r="C53" s="16"/>
      <c r="D53" s="7"/>
    </row>
    <row r="54" spans="1:4" ht="12.75">
      <c r="A54" s="2">
        <v>5</v>
      </c>
      <c r="B54" s="4"/>
      <c r="C54" s="16"/>
      <c r="D54" s="7"/>
    </row>
    <row r="55" spans="1:4" ht="12.75">
      <c r="A55" s="2">
        <v>6</v>
      </c>
      <c r="B55" s="4"/>
      <c r="C55" s="16"/>
      <c r="D55" s="7"/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&amp;C&amp;14TK Invitational -- 8th Grade Girls -- May 7, 2011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view="pageLayout" workbookViewId="0" topLeftCell="A1">
      <selection activeCell="G26" sqref="G26"/>
    </sheetView>
  </sheetViews>
  <sheetFormatPr defaultColWidth="9.140625" defaultRowHeight="12.75"/>
  <cols>
    <col min="1" max="1" width="2.00390625" style="0" bestFit="1" customWidth="1"/>
    <col min="2" max="2" width="17.7109375" style="0" customWidth="1"/>
    <col min="3" max="3" width="11.7109375" style="0" bestFit="1" customWidth="1"/>
    <col min="4" max="4" width="11.57421875" style="0" bestFit="1" customWidth="1"/>
    <col min="5" max="5" width="3.57421875" style="0" customWidth="1"/>
    <col min="6" max="6" width="2.00390625" style="0" bestFit="1" customWidth="1"/>
    <col min="7" max="7" width="18.140625" style="0" customWidth="1"/>
    <col min="8" max="8" width="13.8515625" style="0" customWidth="1"/>
    <col min="9" max="9" width="10.28125" style="0" customWidth="1"/>
  </cols>
  <sheetData>
    <row r="1" spans="1:9" ht="25.5">
      <c r="A1" s="29" t="s">
        <v>49</v>
      </c>
      <c r="B1" s="29"/>
      <c r="C1" s="29"/>
      <c r="D1" s="29"/>
      <c r="E1" s="29"/>
      <c r="F1" s="29"/>
      <c r="G1" s="29"/>
      <c r="H1" s="29"/>
      <c r="I1" s="29"/>
    </row>
    <row r="3" spans="1:9" ht="12.75">
      <c r="A3" s="2"/>
      <c r="B3" s="8" t="s">
        <v>46</v>
      </c>
      <c r="C3" s="9"/>
      <c r="D3" s="10"/>
      <c r="E3" s="2"/>
      <c r="F3" s="2"/>
      <c r="G3" s="11" t="s">
        <v>47</v>
      </c>
      <c r="H3" s="12"/>
      <c r="I3" s="13"/>
    </row>
    <row r="4" spans="1:9" ht="12.75">
      <c r="A4" s="2">
        <v>1</v>
      </c>
      <c r="B4" s="1"/>
      <c r="C4" s="16"/>
      <c r="D4" s="6"/>
      <c r="E4" s="2"/>
      <c r="F4" s="2">
        <v>1</v>
      </c>
      <c r="G4" s="2"/>
      <c r="H4" s="16"/>
      <c r="I4" s="5"/>
    </row>
    <row r="5" spans="1:9" ht="12.75">
      <c r="A5" s="2">
        <v>2</v>
      </c>
      <c r="B5" s="2"/>
      <c r="C5" s="16"/>
      <c r="D5" s="5"/>
      <c r="E5" s="2"/>
      <c r="F5" s="2">
        <v>2</v>
      </c>
      <c r="G5" s="4"/>
      <c r="H5" s="16"/>
      <c r="I5" s="5"/>
    </row>
    <row r="6" spans="1:9" ht="12.75">
      <c r="A6" s="2">
        <v>3</v>
      </c>
      <c r="B6" s="2"/>
      <c r="C6" s="16"/>
      <c r="D6" s="5"/>
      <c r="E6" s="2"/>
      <c r="F6" s="2">
        <v>3</v>
      </c>
      <c r="G6" s="4"/>
      <c r="H6" s="16"/>
      <c r="I6" s="5"/>
    </row>
    <row r="7" spans="1:9" ht="12.75">
      <c r="A7" s="2">
        <v>4</v>
      </c>
      <c r="B7" s="2"/>
      <c r="C7" s="16"/>
      <c r="D7" s="5"/>
      <c r="E7" s="2"/>
      <c r="F7" s="2">
        <v>4</v>
      </c>
      <c r="G7" s="4"/>
      <c r="H7" s="16"/>
      <c r="I7" s="5"/>
    </row>
    <row r="8" spans="1:9" ht="12.75">
      <c r="A8" s="2">
        <v>5</v>
      </c>
      <c r="B8" s="4"/>
      <c r="C8" s="16"/>
      <c r="D8" s="5"/>
      <c r="E8" s="2"/>
      <c r="F8" s="2">
        <v>5</v>
      </c>
      <c r="G8" s="4"/>
      <c r="H8" s="16"/>
      <c r="I8" s="5"/>
    </row>
    <row r="9" spans="1:9" ht="12.75">
      <c r="A9" s="2">
        <v>6</v>
      </c>
      <c r="B9" s="4"/>
      <c r="C9" s="16"/>
      <c r="D9" s="5"/>
      <c r="E9" s="2"/>
      <c r="F9" s="2">
        <v>6</v>
      </c>
      <c r="G9" s="4"/>
      <c r="H9" s="16"/>
      <c r="I9" s="5"/>
    </row>
    <row r="10" spans="1:9" ht="12.75">
      <c r="A10" s="2"/>
      <c r="B10" s="2"/>
      <c r="C10" s="2"/>
      <c r="D10" s="5"/>
      <c r="E10" s="2"/>
      <c r="F10" s="2"/>
      <c r="G10" s="2"/>
      <c r="H10" s="2"/>
      <c r="I10" s="5"/>
    </row>
    <row r="11" spans="1:5" ht="12.75">
      <c r="A11" s="2"/>
      <c r="B11" s="11" t="s">
        <v>48</v>
      </c>
      <c r="C11" s="12"/>
      <c r="D11" s="13"/>
      <c r="E11" s="2"/>
    </row>
    <row r="12" spans="1:5" ht="12.75">
      <c r="A12" s="2">
        <v>1</v>
      </c>
      <c r="B12" s="4"/>
      <c r="C12" s="16"/>
      <c r="D12" s="5"/>
      <c r="E12" s="2"/>
    </row>
    <row r="13" spans="1:5" ht="12.75">
      <c r="A13" s="2">
        <v>2</v>
      </c>
      <c r="B13" s="4"/>
      <c r="C13" s="16"/>
      <c r="D13" s="5"/>
      <c r="E13" s="2"/>
    </row>
    <row r="14" spans="1:5" ht="12.75">
      <c r="A14" s="2">
        <v>3</v>
      </c>
      <c r="B14" s="4"/>
      <c r="C14" s="16"/>
      <c r="D14" s="5"/>
      <c r="E14" s="2"/>
    </row>
    <row r="15" spans="1:5" ht="12.75">
      <c r="A15" s="2">
        <v>4</v>
      </c>
      <c r="B15" s="4"/>
      <c r="C15" s="16"/>
      <c r="D15" s="5"/>
      <c r="E15" s="2"/>
    </row>
    <row r="16" spans="1:5" ht="12.75">
      <c r="A16" s="2">
        <v>5</v>
      </c>
      <c r="B16" s="4"/>
      <c r="C16" s="16"/>
      <c r="D16" s="5"/>
      <c r="E16" s="2"/>
    </row>
    <row r="17" spans="1:5" ht="12.75">
      <c r="A17" s="2">
        <v>6</v>
      </c>
      <c r="B17" s="4"/>
      <c r="C17" s="16"/>
      <c r="D17" s="5"/>
      <c r="E17" s="2"/>
    </row>
    <row r="18" spans="1:5" ht="12.75">
      <c r="A18" s="2"/>
      <c r="B18" s="2"/>
      <c r="C18" s="2"/>
      <c r="D18" s="5"/>
      <c r="E18" s="2"/>
    </row>
    <row r="19" ht="12.75">
      <c r="E19" s="2"/>
    </row>
    <row r="20" ht="12.75">
      <c r="E20" s="2"/>
    </row>
    <row r="21" spans="1:9" ht="25.5">
      <c r="A21" s="29" t="s">
        <v>50</v>
      </c>
      <c r="B21" s="29"/>
      <c r="C21" s="29"/>
      <c r="D21" s="29"/>
      <c r="E21" s="29"/>
      <c r="F21" s="29"/>
      <c r="G21" s="29"/>
      <c r="H21" s="29"/>
      <c r="I21" s="29"/>
    </row>
    <row r="22" ht="12.75">
      <c r="E22" s="2"/>
    </row>
    <row r="23" ht="12.75">
      <c r="E23" s="2"/>
    </row>
    <row r="24" spans="1:9" ht="12.75">
      <c r="A24" s="2"/>
      <c r="B24" s="11" t="s">
        <v>46</v>
      </c>
      <c r="C24" s="14"/>
      <c r="D24" s="13"/>
      <c r="E24" s="2"/>
      <c r="F24" s="2"/>
      <c r="G24" s="11" t="s">
        <v>47</v>
      </c>
      <c r="H24" s="12"/>
      <c r="I24" s="13"/>
    </row>
    <row r="25" spans="1:9" ht="12.75">
      <c r="A25" s="2">
        <v>1</v>
      </c>
      <c r="B25" s="2"/>
      <c r="C25" s="16"/>
      <c r="D25" s="5"/>
      <c r="E25" s="2"/>
      <c r="F25" s="2">
        <v>1</v>
      </c>
      <c r="G25" s="4"/>
      <c r="H25" s="16"/>
      <c r="I25" s="5"/>
    </row>
    <row r="26" spans="1:9" ht="12.75">
      <c r="A26" s="2">
        <v>2</v>
      </c>
      <c r="B26" s="2"/>
      <c r="C26" s="16"/>
      <c r="D26" s="5"/>
      <c r="E26" s="2"/>
      <c r="F26" s="2">
        <v>2</v>
      </c>
      <c r="G26" s="4"/>
      <c r="H26" s="16"/>
      <c r="I26" s="5"/>
    </row>
    <row r="27" spans="1:9" ht="12.75">
      <c r="A27" s="2">
        <v>3</v>
      </c>
      <c r="B27" s="4"/>
      <c r="C27" s="16"/>
      <c r="D27" s="5"/>
      <c r="F27" s="2">
        <v>3</v>
      </c>
      <c r="G27" s="4"/>
      <c r="H27" s="16"/>
      <c r="I27" s="5"/>
    </row>
    <row r="28" spans="1:9" ht="12.75">
      <c r="A28" s="2">
        <v>4</v>
      </c>
      <c r="B28" s="4"/>
      <c r="C28" s="16"/>
      <c r="D28" s="5"/>
      <c r="F28" s="2">
        <v>4</v>
      </c>
      <c r="G28" s="4"/>
      <c r="H28" s="16"/>
      <c r="I28" s="5"/>
    </row>
    <row r="29" spans="1:9" ht="12.75">
      <c r="A29" s="2">
        <v>5</v>
      </c>
      <c r="B29" s="4"/>
      <c r="C29" s="16"/>
      <c r="D29" s="5"/>
      <c r="F29" s="2">
        <v>5</v>
      </c>
      <c r="G29" s="4"/>
      <c r="H29" s="16"/>
      <c r="I29" s="5"/>
    </row>
    <row r="30" spans="1:9" ht="12.75">
      <c r="A30" s="2">
        <v>6</v>
      </c>
      <c r="B30" s="4"/>
      <c r="C30" s="16"/>
      <c r="D30" s="5"/>
      <c r="F30" s="2">
        <v>6</v>
      </c>
      <c r="G30" s="4"/>
      <c r="H30" s="16"/>
      <c r="I30" s="5"/>
    </row>
    <row r="31" spans="6:9" ht="12.75">
      <c r="F31" s="2"/>
      <c r="G31" s="2"/>
      <c r="H31" s="2"/>
      <c r="I31" s="5"/>
    </row>
    <row r="32" spans="1:4" ht="12.75">
      <c r="A32" s="2"/>
      <c r="B32" s="11" t="s">
        <v>48</v>
      </c>
      <c r="C32" s="12"/>
      <c r="D32" s="13"/>
    </row>
    <row r="33" spans="1:4" ht="12.75">
      <c r="A33" s="2">
        <v>1</v>
      </c>
      <c r="B33" s="4"/>
      <c r="C33" s="16"/>
      <c r="D33" s="5"/>
    </row>
    <row r="34" spans="1:4" ht="12.75">
      <c r="A34" s="2">
        <v>2</v>
      </c>
      <c r="B34" s="4"/>
      <c r="C34" s="16"/>
      <c r="D34" s="5"/>
    </row>
    <row r="35" spans="1:4" ht="12.75">
      <c r="A35" s="2">
        <v>3</v>
      </c>
      <c r="B35" s="4"/>
      <c r="C35" s="16"/>
      <c r="D35" s="5"/>
    </row>
    <row r="36" spans="1:4" ht="12.75">
      <c r="A36" s="4">
        <v>4</v>
      </c>
      <c r="B36" s="4"/>
      <c r="C36" s="16"/>
      <c r="D36" s="5"/>
    </row>
    <row r="37" spans="1:4" ht="12.75">
      <c r="A37" s="4">
        <v>5</v>
      </c>
      <c r="B37" s="4"/>
      <c r="C37" s="16"/>
      <c r="D37" s="5"/>
    </row>
    <row r="38" spans="1:4" ht="12.75">
      <c r="A38" s="4">
        <v>6</v>
      </c>
      <c r="B38" s="4"/>
      <c r="C38" s="16"/>
      <c r="D38" s="5"/>
    </row>
  </sheetData>
  <sheetProtection/>
  <mergeCells count="2">
    <mergeCell ref="A1:I1"/>
    <mergeCell ref="A21:I21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14" sqref="A14:C14"/>
    </sheetView>
  </sheetViews>
  <sheetFormatPr defaultColWidth="9.140625" defaultRowHeight="12.75"/>
  <sheetData>
    <row r="1" spans="1:3" ht="12.75">
      <c r="A1">
        <f>(COUNTIF($C$2:$Z$2,"=Oak Grove")+COUNTIF($C$13:$H$13,"=Oak Grove")+COUNTIF($C$25:$H$25,"=Oak Grove")+COUNTIF($C$37:$Z$37,"=oak grove")+COUNTIF($C$47:$Z$47,"=oak grove"))*10+(COUNTIF($C$3:$H$3,"=Oak Grove")+COUNTIF($C$14:$H$14,"=Oak Grove")+COUNTIF($C$26:$H$26,"=Oak Grove")+COUNTIF($C$38:$Z$38,"oak grove")+COUNTIF($C$48:$Z$48,"=oak grove"))*8+(COUNTIF($C$4:$H$4,"=Oak Grove")+COUNTIF($C$15:$H$15,"=Oak Grove")+COUNTIF($C$27:$H$27,"=Oak Grove")+COUNTIF($C$39:$Z$39,"oak grove")+COUNTIF($C$49:$Z$49,"=oak grove"))*6+(COUNTIF($C$5:$H$5,"=Oak Grove")+COUNTIF($C$16:$H$16,"=Oak Grove")+COUNTIF($C$28:$H$28,"=Oak Grove")+COUNTIF($C$40:$Z$40,"oak grove")+COUNTIF($C$50:$Z$50,"=oak grove"))*5</f>
        <v>0</v>
      </c>
      <c r="B1">
        <f>((COUNTIF($C$6:$H$6,"=Oak Grove")+COUNTIF($C$17:$H$17,"=Oak Grove")+COUNTIF($C$29:$H$29,"=Oak Grove")+COUNTIF($C$41:$Z$41,"oak grove")+COUNTIF($C$51:$Z$51,"=oak grove"))*4)+((COUNTIF($C$7:$H$7,"=Oak Grove")+COUNTIF($C$18:$H$18,"=Oak Grove")+COUNTIF($C$30:$H$30,"=Oak Grove")+COUNTIF($C$42:$Z$42,"oak grove")+COUNTIF($C$52:$Z$52,"=oak grove"))*3)+((COUNTIF($C$8:$H$8,"=Oak Grove")+COUNTIF($C$19:$H$19,"=Oak Grove")+COUNTIF($C$31:$H$31,"=Oak Grove")+COUNTIF($C$43:$Z$43,"oak grove")+COUNTIF($C$53:$Z$53,"=oak grove"))*2)+((COUNTIF($C$9:$H$9,"=Oak Grove")+COUNTIF($C$20:$H$20,"=Oak Grove")+COUNTIF($C$32:$H$32,"=Oak Grove")+COUNTIF($C$44:$Z$44,"oak grove")+COUNTIF($C$54:$Z$54,"=oak grove"))*1)</f>
        <v>0</v>
      </c>
      <c r="C1">
        <f>(COUNTIF($L$6:$Z$6,"=oak grove")*8)+(COUNTIF($L$10:$Z$10,"=oak grove")*6)+(COUNTIF($L$14:$Z$14,"=oak grove")*5)+(COUNTIF($L$18:$Z$18,"=oak grove")*4)+(COUNTIF($L$22:$Z$22,"=oak grove")*3)+(COUNTIF($L$26:$Z$26,"=oak grove")*2)+(COUNTIF($L$30:$Z$30,"=oak grove")*1)</f>
        <v>0</v>
      </c>
    </row>
    <row r="14" spans="1:3" ht="12.75">
      <c r="A14">
        <f>(COUNTIF($C$2:$Z$2,"=Lisbon")+COUNTIF($C$13:$H$13,"=Lisbon")+COUNTIF($C$25:$H$25,"=Lisbon")+COUNTIF($C$37:$Z$37,"=Lisbon")+COUNTIF($C$47:$Z$47,"=Lisbon"))*10+(COUNTIF($C$3:$H$3,"=Lisbon")+COUNTIF($C$14:$H$14,"=Lisbon")+COUNTIF($C$26:$H$26,"=Lisbon")+COUNTIF($C$38:$Z$38,"Lisbon")+COUNTIF($C$48:$Z$48,"=Lisbon"))*8+(COUNTIF($C$4:$H$4,"=Lisbon")+COUNTIF($C$15:$H$15,"=Lisbon")+COUNTIF($C$27:$H$27,"=Lisbon")+COUNTIF($C$39:$Z$39,"Lisbon")+COUNTIF($C$49:$Z$49,"=Lisbon"))*6+(COUNTIF($C$5:$H$5,"=Lisbon")+COUNTIF($C$16:$H$16,"=Lisbon")+COUNTIF($C$28:$H$28,"=Lisbon")+COUNTIF($C$40:$Z$40,"Lisbon")+COUNTIF($C$50:$Z$50,"=Lisbon"))*5</f>
        <v>0</v>
      </c>
      <c r="B14">
        <f>((COUNTIF($C$6:$H$6,"=Lisbon")+COUNTIF($C$17:$H$17,"=Lisbon")+COUNTIF($C$29:$H$29,"=Lisbon")+COUNTIF($C$41:$Z$41,"Lisbon")+COUNTIF($C$51:$Z$51,"=Lisbon"))*4)+((COUNTIF($C$7:$H$7,"=Lisbon")+COUNTIF($C$18:$H$18,"=Lisbon")+COUNTIF($C$30:$H$30,"=Lisbon")+COUNTIF($C$42:$Z$42,"Lisbon")+COUNTIF($C$52:$Z$52,"=Lisbon"))*3)+((COUNTIF($C$8:$H$8,"=Lisbon")+COUNTIF($C$19:$H$19,"=Lisbon")+COUNTIF($C$31:$H$31,"=Lisbon")+COUNTIF($C$43:$Z$43,"Lisbon")+COUNTIF($C$53:$Z$53,"=Lisbon"))*2)+((COUNTIF($C$9:$H$9,"=Lisbon")+COUNTIF($C$20:$H$20,"=Lisbon")+COUNTIF($C$32:$H$32,"=Lisbon")+COUNTIF($C$44:$Z$44,"Lisbon")+COUNTIF($C$54:$Z$54,"=Lisbon"))*1)</f>
        <v>0</v>
      </c>
      <c r="C14">
        <f>(COUNTIF($L$6:$Z$6,"=Lisbon")*8)+(COUNTIF($L$10:$Z$10,"=Lisbon")*6)+(COUNTIF($L$14:$Z$14,"=Lisbon")*5)+(COUNTIF($L$18:$Z$18,"=Lisbon")*4)+(COUNTIF($L$22:$Z$22,"=Lisbon")*3)+(COUNTIF($L$26:$Z$26,"=Lisbon")*2)+(COUNTIF($L$30:$Z$30,"=Lisbon")*1)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 GROVE LUTHERAN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tkrueger</dc:creator>
  <cp:keywords/>
  <dc:description/>
  <cp:lastModifiedBy>Sean Allan</cp:lastModifiedBy>
  <cp:lastPrinted>2012-01-17T16:10:59Z</cp:lastPrinted>
  <dcterms:created xsi:type="dcterms:W3CDTF">2005-04-18T14:56:11Z</dcterms:created>
  <dcterms:modified xsi:type="dcterms:W3CDTF">2012-01-17T16:11:09Z</dcterms:modified>
  <cp:category/>
  <cp:version/>
  <cp:contentType/>
  <cp:contentStatus/>
</cp:coreProperties>
</file>