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9705" windowHeight="7860" tabRatio="806" firstSheet="12" activeTab="16"/>
  </bookViews>
  <sheets>
    <sheet name="B-hill " sheetId="1" r:id="rId1"/>
    <sheet name="G-Hill " sheetId="2" r:id="rId2"/>
    <sheet name="B-North" sheetId="3" r:id="rId3"/>
    <sheet name="G-North" sheetId="4" r:id="rId4"/>
    <sheet name="G- WF" sheetId="5" r:id="rId5"/>
    <sheet name="B-wf" sheetId="6" r:id="rId6"/>
    <sheet name="Bism - G" sheetId="7" r:id="rId7"/>
    <sheet name="Bism- B" sheetId="8" r:id="rId8"/>
    <sheet name="PreState- B" sheetId="9" r:id="rId9"/>
    <sheet name="Prestate -G" sheetId="10" r:id="rId10"/>
    <sheet name="VC- B" sheetId="11" r:id="rId11"/>
    <sheet name="VC - G" sheetId="12" r:id="rId12"/>
    <sheet name="may- B" sheetId="13" r:id="rId13"/>
    <sheet name="may - G" sheetId="14" r:id="rId14"/>
    <sheet name="Milica G" sheetId="15" r:id="rId15"/>
    <sheet name="Milica B" sheetId="16" r:id="rId16"/>
    <sheet name="GF- Boy" sheetId="17" r:id="rId17"/>
    <sheet name="GF-Girls" sheetId="18" r:id="rId18"/>
    <sheet name="EDC- Boys" sheetId="19" r:id="rId19"/>
    <sheet name="EDC-Girls" sheetId="20" r:id="rId20"/>
    <sheet name="State - G" sheetId="21" r:id="rId21"/>
    <sheet name="State B" sheetId="22" r:id="rId22"/>
    <sheet name="NTN-B" sheetId="23" r:id="rId23"/>
    <sheet name="NXN-G" sheetId="24" r:id="rId24"/>
  </sheets>
  <definedNames>
    <definedName name="_xlnm.Print_Area" localSheetId="0">'B-hill '!$B$3:$M$33</definedName>
    <definedName name="_xlnm.Print_Area" localSheetId="6">'Bism - G'!$B$3:$J$22</definedName>
    <definedName name="_xlnm.Print_Area" localSheetId="7">'Bism- B'!$B$3:$L$26</definedName>
    <definedName name="_xlnm.Print_Area" localSheetId="2">'B-North'!$B$3:$M$40</definedName>
    <definedName name="_xlnm.Print_Area" localSheetId="5">'B-wf'!$B$3:$J$25</definedName>
    <definedName name="_xlnm.Print_Area" localSheetId="18">'EDC- Boys'!$B$3:$L$36</definedName>
    <definedName name="_xlnm.Print_Area" localSheetId="19">'EDC-Girls'!$B$3:$J$39</definedName>
    <definedName name="_xlnm.Print_Area" localSheetId="4">'G- WF'!$B$3:$J$25</definedName>
    <definedName name="_xlnm.Print_Area" localSheetId="16">'GF- Boy'!$B$3:$L$41</definedName>
    <definedName name="_xlnm.Print_Area" localSheetId="17">'GF-Girls'!$B$3:$J$41</definedName>
    <definedName name="_xlnm.Print_Area" localSheetId="1">'G-Hill '!$B$3:$K$34</definedName>
    <definedName name="_xlnm.Print_Area" localSheetId="3">'G-North'!$B$3:$K$36</definedName>
    <definedName name="_xlnm.Print_Area" localSheetId="13">'may - G'!$B$3:$J$27</definedName>
    <definedName name="_xlnm.Print_Area" localSheetId="12">'may- B'!$B$3:$L$25</definedName>
    <definedName name="_xlnm.Print_Area" localSheetId="15">'Milica B'!$B$3:$L$43</definedName>
    <definedName name="_xlnm.Print_Area" localSheetId="14">'Milica G'!$B$3:$L$31</definedName>
    <definedName name="_xlnm.Print_Area" localSheetId="22">'NTN-B'!$B$3:$M$24</definedName>
    <definedName name="_xlnm.Print_Area" localSheetId="23">'NXN-G'!$B$3:$N$23</definedName>
    <definedName name="_xlnm.Print_Area" localSheetId="8">'PreState- B'!$B$3:$L$44</definedName>
    <definedName name="_xlnm.Print_Area" localSheetId="9">'Prestate -G'!$B$3:$J$40</definedName>
    <definedName name="_xlnm.Print_Area" localSheetId="20">'State - G'!$B$3:$K$17</definedName>
    <definedName name="_xlnm.Print_Area" localSheetId="21">'State B'!$B$3:$L$17</definedName>
    <definedName name="_xlnm.Print_Area" localSheetId="11">'VC - G'!$B$3:$J$43</definedName>
    <definedName name="_xlnm.Print_Area" localSheetId="10">'VC- B'!$B$3:$M$42</definedName>
  </definedNames>
  <calcPr fullCalcOnLoad="1"/>
</workbook>
</file>

<file path=xl/sharedStrings.xml><?xml version="1.0" encoding="utf-8"?>
<sst xmlns="http://schemas.openxmlformats.org/spreadsheetml/2006/main" count="1670" uniqueCount="282">
  <si>
    <t xml:space="preserve"> </t>
  </si>
  <si>
    <t>1st Mile</t>
  </si>
  <si>
    <t>2m split</t>
  </si>
  <si>
    <t>Final Time</t>
  </si>
  <si>
    <t>1st mile</t>
  </si>
  <si>
    <t>2m total</t>
  </si>
  <si>
    <t>3m split</t>
  </si>
  <si>
    <t>3m total</t>
  </si>
  <si>
    <t>2&amp;3 Avg</t>
  </si>
  <si>
    <t>True 5K course</t>
  </si>
  <si>
    <t>True 4K course</t>
  </si>
  <si>
    <t>last half mile</t>
  </si>
  <si>
    <t>2 mile Total</t>
  </si>
  <si>
    <t>Varsity 5k</t>
  </si>
  <si>
    <t>Varsity 4k</t>
  </si>
  <si>
    <t>Place</t>
  </si>
  <si>
    <t xml:space="preserve">Weather  </t>
  </si>
  <si>
    <t xml:space="preserve">True 5K course distance: </t>
  </si>
  <si>
    <t>Milaca</t>
  </si>
  <si>
    <t>Roehl, Grace</t>
  </si>
  <si>
    <t>Corrected</t>
  </si>
  <si>
    <t>Larsen, Leif</t>
  </si>
  <si>
    <t>Ackley, Karly</t>
  </si>
  <si>
    <t>Allan, Meghan</t>
  </si>
  <si>
    <t>Weather</t>
  </si>
  <si>
    <t xml:space="preserve">True 4K course distance: </t>
  </si>
  <si>
    <t>Hillsboro</t>
  </si>
  <si>
    <t>Keogh, Ryan</t>
  </si>
  <si>
    <t>Torrey, Rachel</t>
  </si>
  <si>
    <t>Scott, Alexia</t>
  </si>
  <si>
    <t>Total runners</t>
  </si>
  <si>
    <t xml:space="preserve">True 4k course distance </t>
  </si>
  <si>
    <t>Bertsch, Brenna</t>
  </si>
  <si>
    <t>Hettich, David</t>
  </si>
  <si>
    <t>Jackson, Maia</t>
  </si>
  <si>
    <t>Gap time</t>
  </si>
  <si>
    <t>3k Time</t>
  </si>
  <si>
    <t>Avg/mile</t>
  </si>
  <si>
    <t>4k time</t>
  </si>
  <si>
    <t>3k</t>
  </si>
  <si>
    <t>Colgrove, Darian</t>
  </si>
  <si>
    <t>Meet -</t>
  </si>
  <si>
    <t>Points</t>
  </si>
  <si>
    <t>Osborn, Richie</t>
  </si>
  <si>
    <t>Nelson, Zach</t>
  </si>
  <si>
    <t>Reese, Cedric</t>
  </si>
  <si>
    <t>Reese, Seb</t>
  </si>
  <si>
    <t>Powell, Maggie</t>
  </si>
  <si>
    <t>Roehl, Alexis</t>
  </si>
  <si>
    <t>Hunter, Aislinn</t>
  </si>
  <si>
    <t>Newton, Jacob</t>
  </si>
  <si>
    <t>JrH Boys 3k</t>
  </si>
  <si>
    <t>Hutchinson, Farruzah</t>
  </si>
  <si>
    <t>Team place</t>
  </si>
  <si>
    <t>Team points</t>
  </si>
  <si>
    <t>Avg 1000</t>
  </si>
  <si>
    <t>Avg mile</t>
  </si>
  <si>
    <t># Runners</t>
  </si>
  <si>
    <t>Avg 1600</t>
  </si>
  <si>
    <t># Runner</t>
  </si>
  <si>
    <t># runner</t>
  </si>
  <si>
    <t>Paulson, Clayton</t>
  </si>
  <si>
    <t>Avg 100</t>
  </si>
  <si>
    <t>4th/8</t>
  </si>
  <si>
    <t>1st/9</t>
  </si>
  <si>
    <t>last 1/2</t>
  </si>
  <si>
    <t>2 m Total</t>
  </si>
  <si>
    <t>JV Boys 5k</t>
  </si>
  <si>
    <t>DNF</t>
  </si>
  <si>
    <t>Hutton, AJay</t>
  </si>
  <si>
    <t>Mastel, Adam</t>
  </si>
  <si>
    <t>Welsh, Evan</t>
  </si>
  <si>
    <t>Swanson, Brenden</t>
  </si>
  <si>
    <t>Hoffman, Luke</t>
  </si>
  <si>
    <t>Hettich, Daniel</t>
  </si>
  <si>
    <t>JrH Girls 3k</t>
  </si>
  <si>
    <t>Peck, Megan</t>
  </si>
  <si>
    <t>Keogh, Megan</t>
  </si>
  <si>
    <t>Weiss, Mikayla</t>
  </si>
  <si>
    <t>Ferguson, Marley</t>
  </si>
  <si>
    <t>Avg/1000</t>
  </si>
  <si>
    <t>4834 k</t>
  </si>
  <si>
    <t>Charette, Autumn</t>
  </si>
  <si>
    <t>Four Cedars Standing</t>
  </si>
  <si>
    <t>Lembke, Sam</t>
  </si>
  <si>
    <t>Peterson, Kohlton</t>
  </si>
  <si>
    <t>West Fargo</t>
  </si>
  <si>
    <t>Middle School 3K</t>
  </si>
  <si>
    <t>Jr High Girls 3k</t>
  </si>
  <si>
    <t>Osborne, Fionna</t>
  </si>
  <si>
    <t>1/2  mile</t>
  </si>
  <si>
    <t>JV 3k</t>
  </si>
  <si>
    <t>avg/mile</t>
  </si>
  <si>
    <t>avg/1000</t>
  </si>
  <si>
    <t>Shanley</t>
  </si>
  <si>
    <t>Sept 11th, 2014</t>
  </si>
  <si>
    <t>JV 4k</t>
  </si>
  <si>
    <t xml:space="preserve">Weather:    </t>
  </si>
  <si>
    <t>2nd mile</t>
  </si>
  <si>
    <t xml:space="preserve">  </t>
  </si>
  <si>
    <t>8th Girls, 3200</t>
  </si>
  <si>
    <t xml:space="preserve">Weather </t>
  </si>
  <si>
    <t>Allan, Collin</t>
  </si>
  <si>
    <t>24:06</t>
  </si>
  <si>
    <t>Roehl, Sophia</t>
  </si>
  <si>
    <t>24:36</t>
  </si>
  <si>
    <t>1st/14</t>
  </si>
  <si>
    <t>24:10</t>
  </si>
  <si>
    <t>24:12</t>
  </si>
  <si>
    <t>Bartsch, Brenna</t>
  </si>
  <si>
    <t>15th/32</t>
  </si>
  <si>
    <t>Girls in championship race</t>
  </si>
  <si>
    <t>26:47</t>
  </si>
  <si>
    <t>Hillsboro, Aug 22nd, 2015</t>
  </si>
  <si>
    <t>Cruz, Emery</t>
  </si>
  <si>
    <t>Springer, Aaron</t>
  </si>
  <si>
    <t>Swanson, Brandon</t>
  </si>
  <si>
    <t>Meyer, Ryan</t>
  </si>
  <si>
    <t>Danula, Jakob</t>
  </si>
  <si>
    <t>Hanson, Jake</t>
  </si>
  <si>
    <t>Newton, Joseph</t>
  </si>
  <si>
    <t>Nelp, Lance</t>
  </si>
  <si>
    <t>Puckett, Alejandro</t>
  </si>
  <si>
    <t>Allen, Kaitlyn</t>
  </si>
  <si>
    <t>Cory, Claire</t>
  </si>
  <si>
    <t>Berry, Nora</t>
  </si>
  <si>
    <t>Brunelle, Lilly</t>
  </si>
  <si>
    <t>Boehm, Crystal</t>
  </si>
  <si>
    <t>Anvinson, Sydney</t>
  </si>
  <si>
    <t>Filson, Brianna</t>
  </si>
  <si>
    <t>Thorpe, Tabitha</t>
  </si>
  <si>
    <t>Aug 22nd, 2015</t>
  </si>
  <si>
    <t>Hunter, Aslinn</t>
  </si>
  <si>
    <t>Kindseth, Silje</t>
  </si>
  <si>
    <t>3880 m</t>
  </si>
  <si>
    <t>24:23</t>
  </si>
  <si>
    <t>25:08</t>
  </si>
  <si>
    <t>2nd/11</t>
  </si>
  <si>
    <t>5th/12</t>
  </si>
  <si>
    <t>193</t>
  </si>
  <si>
    <t>24:26</t>
  </si>
  <si>
    <t>1st/13</t>
  </si>
  <si>
    <t>26:11</t>
  </si>
  <si>
    <t>Weather  75, med wind</t>
  </si>
  <si>
    <t>Northwood, 27th, 2015</t>
  </si>
  <si>
    <t>JV Boys 4k</t>
  </si>
  <si>
    <t>Petersen, Alex</t>
  </si>
  <si>
    <t>Raymond, Drew</t>
  </si>
  <si>
    <t>Aug 27th, 2015</t>
  </si>
  <si>
    <t>Northwood</t>
  </si>
  <si>
    <t>Weiss, Mikalya</t>
  </si>
  <si>
    <t>Doze, Valerie</t>
  </si>
  <si>
    <t>Hatcher, Rachel</t>
  </si>
  <si>
    <t>Fergson, Marley</t>
  </si>
  <si>
    <t>24:04</t>
  </si>
  <si>
    <t>humid, light wind, 80</t>
  </si>
  <si>
    <t>3rd/17</t>
  </si>
  <si>
    <t>2nd/14</t>
  </si>
  <si>
    <t>1st/19</t>
  </si>
  <si>
    <t>26:53</t>
  </si>
  <si>
    <t>2nd/17</t>
  </si>
  <si>
    <t>43</t>
  </si>
  <si>
    <t>last 1/2 m</t>
  </si>
  <si>
    <t>2m Total</t>
  </si>
  <si>
    <t>Sept 3rd, 2015</t>
  </si>
  <si>
    <t>Meyer, Rachael</t>
  </si>
  <si>
    <t>Sept 5th, 2015</t>
  </si>
  <si>
    <t>Bismarck</t>
  </si>
  <si>
    <t>DNR</t>
  </si>
  <si>
    <t>Meet - West Fargo</t>
  </si>
  <si>
    <t>7th/14</t>
  </si>
  <si>
    <t>Jake Hanson</t>
  </si>
  <si>
    <t>5th/13</t>
  </si>
  <si>
    <t>1st/15</t>
  </si>
  <si>
    <t>5th/6</t>
  </si>
  <si>
    <t>Team Place</t>
  </si>
  <si>
    <t>Reese, Sebastian</t>
  </si>
  <si>
    <t>Kohlton, Peterson</t>
  </si>
  <si>
    <t>GF Prestate meet</t>
  </si>
  <si>
    <t>Sept 12th, 2015</t>
  </si>
  <si>
    <t>GF Prestate Meet</t>
  </si>
  <si>
    <t>JV 5k</t>
  </si>
  <si>
    <t xml:space="preserve"> 2nd/24</t>
  </si>
  <si>
    <t xml:space="preserve">1st/21 </t>
  </si>
  <si>
    <t>5th/15</t>
  </si>
  <si>
    <t>Weather:    80,s med wind, sunny</t>
  </si>
  <si>
    <t>5th/16</t>
  </si>
  <si>
    <t>8th/19</t>
  </si>
  <si>
    <t>27:55</t>
  </si>
  <si>
    <t>24:31</t>
  </si>
  <si>
    <t>3rd/15</t>
  </si>
  <si>
    <t>4th 7th</t>
  </si>
  <si>
    <t xml:space="preserve">1st 7th </t>
  </si>
  <si>
    <t>Valley City</t>
  </si>
  <si>
    <t>Sept 19th, 2015</t>
  </si>
  <si>
    <t>Deimert, Madision</t>
  </si>
  <si>
    <t>Sick</t>
  </si>
  <si>
    <t>1st/10</t>
  </si>
  <si>
    <t>1st/8</t>
  </si>
  <si>
    <t>2nd/8</t>
  </si>
  <si>
    <t>4k pred</t>
  </si>
  <si>
    <t>5k pred</t>
  </si>
  <si>
    <t>seems off</t>
  </si>
  <si>
    <t>Swanson, Branden</t>
  </si>
  <si>
    <t>Mayville</t>
  </si>
  <si>
    <t>Sept 24th, 2015</t>
  </si>
  <si>
    <t>Sept 26th, 2015</t>
  </si>
  <si>
    <t>10:00 am    Lane 34</t>
  </si>
  <si>
    <t>8th Grade Boys</t>
  </si>
  <si>
    <t>Hettich Daniel</t>
  </si>
  <si>
    <t>3200m Race</t>
  </si>
  <si>
    <t>10:15 am    Lane 34</t>
  </si>
  <si>
    <t>7th Grade Boys</t>
  </si>
  <si>
    <t>Lane 55</t>
  </si>
  <si>
    <t>3200m</t>
  </si>
  <si>
    <t>Filson,  Brianna</t>
  </si>
  <si>
    <t>12:45 pm AAAA Girls</t>
  </si>
  <si>
    <t>5k</t>
  </si>
  <si>
    <t>24:37</t>
  </si>
  <si>
    <t>24:18</t>
  </si>
  <si>
    <t>25:34</t>
  </si>
  <si>
    <t>26:40</t>
  </si>
  <si>
    <t>JV Girls 5k</t>
  </si>
  <si>
    <t>1st/21</t>
  </si>
  <si>
    <t>24th/26</t>
  </si>
  <si>
    <t>2nd/22</t>
  </si>
  <si>
    <t>7th/15</t>
  </si>
  <si>
    <t>17th/41</t>
  </si>
  <si>
    <t>24:34</t>
  </si>
  <si>
    <t>26:26</t>
  </si>
  <si>
    <t>27:48</t>
  </si>
  <si>
    <t>9th/21</t>
  </si>
  <si>
    <t>23rd/49</t>
  </si>
  <si>
    <t>GF meet</t>
  </si>
  <si>
    <t>Oct 3rd, 2015</t>
  </si>
  <si>
    <t xml:space="preserve">Weather:   </t>
  </si>
  <si>
    <t>Deimert Madison</t>
  </si>
  <si>
    <t>Anvison, Sydney</t>
  </si>
  <si>
    <t>3rd/12</t>
  </si>
  <si>
    <t>6th/9</t>
  </si>
  <si>
    <t>3rd/11</t>
  </si>
  <si>
    <t>Rymond, Drew</t>
  </si>
  <si>
    <t>24:56</t>
  </si>
  <si>
    <t>1st/7</t>
  </si>
  <si>
    <t>2nd/10</t>
  </si>
  <si>
    <t>b</t>
  </si>
  <si>
    <t>Rose Creek</t>
  </si>
  <si>
    <t>Oct 10th, 2015</t>
  </si>
  <si>
    <t>Four Cedars</t>
  </si>
  <si>
    <t>24:29</t>
  </si>
  <si>
    <t>24:16</t>
  </si>
  <si>
    <t>24:39</t>
  </si>
  <si>
    <t>25:45</t>
  </si>
  <si>
    <t>3rd/10</t>
  </si>
  <si>
    <t>2nd/7</t>
  </si>
  <si>
    <t>82, 15-20 mph winds , rollering hills</t>
  </si>
  <si>
    <t>2nd/18</t>
  </si>
  <si>
    <t>Grand Forks</t>
  </si>
  <si>
    <t>Oct 24th, 2015</t>
  </si>
  <si>
    <t>Weather: Sunny, 50, med wind</t>
  </si>
  <si>
    <t>5th/19</t>
  </si>
  <si>
    <t>Nov 15th, 2015</t>
  </si>
  <si>
    <t>Green Open race</t>
  </si>
  <si>
    <t>10:10 am</t>
  </si>
  <si>
    <t>Fresh/Soph</t>
  </si>
  <si>
    <t>9:30 am</t>
  </si>
  <si>
    <t>place</t>
  </si>
  <si>
    <t xml:space="preserve">2014 top </t>
  </si>
  <si>
    <t>avg</t>
  </si>
  <si>
    <t>Black open</t>
  </si>
  <si>
    <t>12:10 am</t>
  </si>
  <si>
    <t>Inj</t>
  </si>
  <si>
    <t>Boys Championship Race</t>
  </si>
  <si>
    <t>Lane 40</t>
  </si>
  <si>
    <t>Lane 30</t>
  </si>
  <si>
    <t>Peterson, Cailee, 35</t>
  </si>
  <si>
    <t>Lane 16</t>
  </si>
  <si>
    <t>Lane 41</t>
  </si>
  <si>
    <t>Lane 38</t>
  </si>
  <si>
    <t>12th/33</t>
  </si>
  <si>
    <t>24th/34</t>
  </si>
  <si>
    <t>2015 top 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</si>
</sst>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color indexed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Times New Roman"/>
      <family val="1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2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20" fontId="6" fillId="0" borderId="13" xfId="0" applyNumberFormat="1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20" fontId="6" fillId="0" borderId="20" xfId="0" applyNumberFormat="1" applyFont="1" applyBorder="1" applyAlignment="1" quotePrefix="1">
      <alignment horizontal="center"/>
    </xf>
    <xf numFmtId="20" fontId="6" fillId="0" borderId="20" xfId="0" applyNumberFormat="1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6" fillId="0" borderId="21" xfId="0" applyNumberFormat="1" applyFont="1" applyBorder="1" applyAlignment="1" quotePrefix="1">
      <alignment horizontal="center"/>
    </xf>
    <xf numFmtId="20" fontId="6" fillId="0" borderId="22" xfId="0" applyNumberFormat="1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33" borderId="24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0" fillId="33" borderId="37" xfId="0" applyFill="1" applyBorder="1" applyAlignment="1">
      <alignment horizontal="center"/>
    </xf>
    <xf numFmtId="20" fontId="6" fillId="0" borderId="38" xfId="0" applyNumberFormat="1" applyFont="1" applyBorder="1" applyAlignment="1">
      <alignment horizontal="center"/>
    </xf>
    <xf numFmtId="0" fontId="6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20" fontId="6" fillId="0" borderId="18" xfId="0" applyNumberFormat="1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2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33" borderId="37" xfId="0" applyNumberFormat="1" applyFont="1" applyFill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/>
    </xf>
    <xf numFmtId="0" fontId="1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center"/>
    </xf>
    <xf numFmtId="37" fontId="0" fillId="0" borderId="42" xfId="0" applyNumberForma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20" fontId="6" fillId="33" borderId="45" xfId="0" applyNumberFormat="1" applyFont="1" applyFill="1" applyBorder="1" applyAlignment="1">
      <alignment horizontal="center"/>
    </xf>
    <xf numFmtId="20" fontId="2" fillId="33" borderId="45" xfId="0" applyNumberFormat="1" applyFont="1" applyFill="1" applyBorder="1" applyAlignment="1">
      <alignment horizontal="center"/>
    </xf>
    <xf numFmtId="20" fontId="6" fillId="33" borderId="45" xfId="0" applyNumberFormat="1" applyFont="1" applyFill="1" applyBorder="1" applyAlignment="1">
      <alignment horizontal="left"/>
    </xf>
    <xf numFmtId="20" fontId="0" fillId="33" borderId="45" xfId="0" applyNumberFormat="1" applyFill="1" applyBorder="1" applyAlignment="1">
      <alignment horizontal="center"/>
    </xf>
    <xf numFmtId="20" fontId="6" fillId="33" borderId="46" xfId="0" applyNumberFormat="1" applyFont="1" applyFill="1" applyBorder="1" applyAlignment="1">
      <alignment horizontal="center"/>
    </xf>
    <xf numFmtId="0" fontId="3" fillId="33" borderId="46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33" borderId="47" xfId="0" applyFill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1" fillId="0" borderId="48" xfId="0" applyFont="1" applyBorder="1" applyAlignment="1">
      <alignment/>
    </xf>
    <xf numFmtId="20" fontId="6" fillId="0" borderId="44" xfId="0" applyNumberFormat="1" applyFon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20" fontId="6" fillId="0" borderId="5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7" fontId="0" fillId="0" borderId="51" xfId="0" applyNumberForma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7" fontId="6" fillId="33" borderId="36" xfId="0" applyNumberFormat="1" applyFont="1" applyFill="1" applyBorder="1" applyAlignment="1">
      <alignment horizontal="center"/>
    </xf>
    <xf numFmtId="20" fontId="6" fillId="0" borderId="52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0" fontId="6" fillId="0" borderId="53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right"/>
    </xf>
    <xf numFmtId="37" fontId="0" fillId="0" borderId="41" xfId="0" applyNumberFormat="1" applyBorder="1" applyAlignment="1">
      <alignment horizontal="center"/>
    </xf>
    <xf numFmtId="20" fontId="0" fillId="0" borderId="2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20" fontId="6" fillId="0" borderId="44" xfId="0" applyNumberFormat="1" applyFont="1" applyBorder="1" applyAlignment="1">
      <alignment horizontal="left"/>
    </xf>
    <xf numFmtId="20" fontId="6" fillId="0" borderId="10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34" borderId="43" xfId="0" applyNumberFormat="1" applyFill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1" fontId="6" fillId="0" borderId="41" xfId="0" applyNumberFormat="1" applyFont="1" applyBorder="1" applyAlignment="1">
      <alignment horizontal="center"/>
    </xf>
    <xf numFmtId="15" fontId="1" fillId="0" borderId="28" xfId="0" applyNumberFormat="1" applyFont="1" applyBorder="1" applyAlignment="1" quotePrefix="1">
      <alignment/>
    </xf>
    <xf numFmtId="0" fontId="0" fillId="0" borderId="0" xfId="0" applyFont="1" applyAlignment="1">
      <alignment horizontal="center"/>
    </xf>
    <xf numFmtId="15" fontId="1" fillId="0" borderId="28" xfId="0" applyNumberFormat="1" applyFont="1" applyBorder="1" applyAlignment="1">
      <alignment/>
    </xf>
    <xf numFmtId="1" fontId="0" fillId="0" borderId="41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0" fontId="0" fillId="0" borderId="0" xfId="0" applyNumberFormat="1" applyFont="1" applyBorder="1" applyAlignment="1" quotePrefix="1">
      <alignment horizontal="center"/>
    </xf>
    <xf numFmtId="0" fontId="4" fillId="33" borderId="24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53" fillId="35" borderId="38" xfId="0" applyNumberFormat="1" applyFont="1" applyFill="1" applyBorder="1" applyAlignment="1">
      <alignment horizontal="center"/>
    </xf>
    <xf numFmtId="0" fontId="53" fillId="35" borderId="13" xfId="0" applyFont="1" applyFill="1" applyBorder="1" applyAlignment="1">
      <alignment horizontal="left"/>
    </xf>
    <xf numFmtId="0" fontId="1" fillId="35" borderId="12" xfId="0" applyFont="1" applyFill="1" applyBorder="1" applyAlignment="1">
      <alignment/>
    </xf>
    <xf numFmtId="20" fontId="53" fillId="35" borderId="19" xfId="0" applyNumberFormat="1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20" fontId="53" fillId="35" borderId="20" xfId="0" applyNumberFormat="1" applyFont="1" applyFill="1" applyBorder="1" applyAlignment="1">
      <alignment horizontal="center"/>
    </xf>
    <xf numFmtId="20" fontId="54" fillId="35" borderId="18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37" fontId="0" fillId="0" borderId="51" xfId="0" applyNumberFormat="1" applyFont="1" applyBorder="1" applyAlignment="1">
      <alignment horizontal="center"/>
    </xf>
    <xf numFmtId="20" fontId="6" fillId="0" borderId="38" xfId="0" applyNumberFormat="1" applyFont="1" applyBorder="1" applyAlignment="1" quotePrefix="1">
      <alignment horizontal="center"/>
    </xf>
    <xf numFmtId="20" fontId="53" fillId="35" borderId="19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20" fontId="7" fillId="0" borderId="18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5" xfId="0" applyFont="1" applyFill="1" applyBorder="1" applyAlignment="1" quotePrefix="1">
      <alignment horizontal="center"/>
    </xf>
    <xf numFmtId="20" fontId="53" fillId="35" borderId="19" xfId="0" applyNumberFormat="1" applyFont="1" applyFill="1" applyBorder="1" applyAlignment="1">
      <alignment horizontal="center"/>
    </xf>
    <xf numFmtId="20" fontId="55" fillId="0" borderId="20" xfId="0" applyNumberFormat="1" applyFont="1" applyBorder="1" applyAlignment="1">
      <alignment horizontal="center"/>
    </xf>
    <xf numFmtId="20" fontId="6" fillId="0" borderId="13" xfId="0" applyNumberFormat="1" applyFont="1" applyBorder="1" applyAlignment="1" quotePrefix="1">
      <alignment horizontal="center"/>
    </xf>
    <xf numFmtId="18" fontId="3" fillId="33" borderId="55" xfId="0" applyNumberFormat="1" applyFont="1" applyFill="1" applyBorder="1" applyAlignment="1">
      <alignment horizontal="left"/>
    </xf>
    <xf numFmtId="0" fontId="2" fillId="33" borderId="44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47" fontId="6" fillId="33" borderId="38" xfId="0" applyNumberFormat="1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1" fontId="0" fillId="33" borderId="49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47" fontId="6" fillId="33" borderId="26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0" fillId="36" borderId="34" xfId="0" applyFill="1" applyBorder="1" applyAlignment="1">
      <alignment/>
    </xf>
    <xf numFmtId="0" fontId="3" fillId="33" borderId="26" xfId="0" applyFont="1" applyFill="1" applyBorder="1" applyAlignment="1">
      <alignment/>
    </xf>
    <xf numFmtId="20" fontId="6" fillId="33" borderId="24" xfId="0" applyNumberFormat="1" applyFont="1" applyFill="1" applyBorder="1" applyAlignment="1">
      <alignment horizontal="center"/>
    </xf>
    <xf numFmtId="20" fontId="2" fillId="33" borderId="24" xfId="0" applyNumberFormat="1" applyFont="1" applyFill="1" applyBorder="1" applyAlignment="1">
      <alignment horizontal="center"/>
    </xf>
    <xf numFmtId="20" fontId="6" fillId="33" borderId="24" xfId="0" applyNumberFormat="1" applyFont="1" applyFill="1" applyBorder="1" applyAlignment="1">
      <alignment horizontal="left"/>
    </xf>
    <xf numFmtId="20" fontId="0" fillId="33" borderId="24" xfId="0" applyNumberFormat="1" applyFill="1" applyBorder="1" applyAlignment="1">
      <alignment horizontal="center"/>
    </xf>
    <xf numFmtId="20" fontId="6" fillId="33" borderId="26" xfId="0" applyNumberFormat="1" applyFont="1" applyFill="1" applyBorder="1" applyAlignment="1">
      <alignment horizontal="center"/>
    </xf>
    <xf numFmtId="18" fontId="1" fillId="36" borderId="33" xfId="0" applyNumberFormat="1" applyFont="1" applyFill="1" applyBorder="1" applyAlignment="1">
      <alignment horizontal="left"/>
    </xf>
    <xf numFmtId="20" fontId="53" fillId="35" borderId="19" xfId="0" applyNumberFormat="1" applyFont="1" applyFill="1" applyBorder="1" applyAlignment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0" xfId="0" applyNumberFormat="1" applyAlignment="1" quotePrefix="1">
      <alignment horizontal="center"/>
    </xf>
    <xf numFmtId="1" fontId="0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20" fontId="55" fillId="0" borderId="38" xfId="0" applyNumberFormat="1" applyFont="1" applyBorder="1" applyAlignment="1">
      <alignment horizontal="center"/>
    </xf>
    <xf numFmtId="20" fontId="55" fillId="0" borderId="21" xfId="0" applyNumberFormat="1" applyFont="1" applyBorder="1" applyAlignment="1">
      <alignment horizontal="center"/>
    </xf>
    <xf numFmtId="20" fontId="53" fillId="35" borderId="19" xfId="0" applyNumberFormat="1" applyFont="1" applyFill="1" applyBorder="1" applyAlignment="1">
      <alignment horizontal="center"/>
    </xf>
    <xf numFmtId="20" fontId="53" fillId="35" borderId="13" xfId="0" applyNumberFormat="1" applyFont="1" applyFill="1" applyBorder="1" applyAlignment="1">
      <alignment horizontal="center"/>
    </xf>
    <xf numFmtId="0" fontId="56" fillId="35" borderId="12" xfId="0" applyFont="1" applyFill="1" applyBorder="1" applyAlignment="1">
      <alignment/>
    </xf>
    <xf numFmtId="0" fontId="0" fillId="35" borderId="13" xfId="0" applyNumberFormat="1" applyFont="1" applyFill="1" applyBorder="1" applyAlignment="1">
      <alignment horizontal="center"/>
    </xf>
    <xf numFmtId="20" fontId="55" fillId="0" borderId="10" xfId="0" applyNumberFormat="1" applyFont="1" applyBorder="1" applyAlignment="1">
      <alignment horizontal="center"/>
    </xf>
    <xf numFmtId="20" fontId="6" fillId="37" borderId="19" xfId="0" applyNumberFormat="1" applyFont="1" applyFill="1" applyBorder="1" applyAlignment="1">
      <alignment horizontal="center"/>
    </xf>
    <xf numFmtId="20" fontId="53" fillId="35" borderId="19" xfId="0" applyNumberFormat="1" applyFont="1" applyFill="1" applyBorder="1" applyAlignment="1">
      <alignment horizontal="center"/>
    </xf>
    <xf numFmtId="20" fontId="53" fillId="35" borderId="13" xfId="0" applyNumberFormat="1" applyFont="1" applyFill="1" applyBorder="1" applyAlignment="1">
      <alignment horizontal="center"/>
    </xf>
    <xf numFmtId="20" fontId="55" fillId="0" borderId="20" xfId="0" applyNumberFormat="1" applyFont="1" applyBorder="1" applyAlignment="1" quotePrefix="1">
      <alignment horizontal="center"/>
    </xf>
    <xf numFmtId="169" fontId="55" fillId="0" borderId="0" xfId="0" applyNumberFormat="1" applyFont="1" applyAlignment="1">
      <alignment horizontal="center"/>
    </xf>
    <xf numFmtId="20" fontId="55" fillId="0" borderId="21" xfId="0" applyNumberFormat="1" applyFont="1" applyBorder="1" applyAlignment="1" quotePrefix="1">
      <alignment horizontal="center"/>
    </xf>
    <xf numFmtId="37" fontId="0" fillId="0" borderId="16" xfId="0" applyNumberFormat="1" applyFont="1" applyBorder="1" applyAlignment="1">
      <alignment horizontal="center"/>
    </xf>
    <xf numFmtId="20" fontId="53" fillId="35" borderId="19" xfId="0" applyNumberFormat="1" applyFont="1" applyFill="1" applyBorder="1" applyAlignment="1">
      <alignment horizontal="center"/>
    </xf>
    <xf numFmtId="20" fontId="53" fillId="35" borderId="13" xfId="0" applyNumberFormat="1" applyFont="1" applyFill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20" fontId="6" fillId="0" borderId="56" xfId="0" applyNumberFormat="1" applyFont="1" applyBorder="1" applyAlignment="1" quotePrefix="1">
      <alignment horizontal="center"/>
    </xf>
    <xf numFmtId="0" fontId="6" fillId="33" borderId="44" xfId="0" applyFont="1" applyFill="1" applyBorder="1" applyAlignment="1">
      <alignment horizontal="center"/>
    </xf>
    <xf numFmtId="0" fontId="1" fillId="35" borderId="48" xfId="0" applyFont="1" applyFill="1" applyBorder="1" applyAlignment="1">
      <alignment/>
    </xf>
    <xf numFmtId="20" fontId="53" fillId="35" borderId="50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3" fillId="35" borderId="4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20" fontId="54" fillId="35" borderId="0" xfId="0" applyNumberFormat="1" applyFont="1" applyFill="1" applyBorder="1" applyAlignment="1">
      <alignment horizontal="center"/>
    </xf>
    <xf numFmtId="18" fontId="3" fillId="33" borderId="57" xfId="0" applyNumberFormat="1" applyFont="1" applyFill="1" applyBorder="1" applyAlignment="1">
      <alignment horizontal="left"/>
    </xf>
    <xf numFmtId="0" fontId="1" fillId="36" borderId="58" xfId="0" applyFont="1" applyFill="1" applyBorder="1" applyAlignment="1">
      <alignment/>
    </xf>
    <xf numFmtId="0" fontId="2" fillId="36" borderId="58" xfId="0" applyFont="1" applyFill="1" applyBorder="1" applyAlignment="1">
      <alignment horizontal="center"/>
    </xf>
    <xf numFmtId="0" fontId="1" fillId="36" borderId="59" xfId="0" applyFont="1" applyFill="1" applyBorder="1" applyAlignment="1">
      <alignment/>
    </xf>
    <xf numFmtId="0" fontId="1" fillId="36" borderId="60" xfId="0" applyFont="1" applyFill="1" applyBorder="1" applyAlignment="1">
      <alignment horizontal="left"/>
    </xf>
    <xf numFmtId="0" fontId="0" fillId="36" borderId="61" xfId="0" applyFill="1" applyBorder="1" applyAlignment="1">
      <alignment/>
    </xf>
    <xf numFmtId="0" fontId="0" fillId="0" borderId="44" xfId="0" applyNumberFormat="1" applyFont="1" applyBorder="1" applyAlignment="1">
      <alignment horizontal="center"/>
    </xf>
    <xf numFmtId="0" fontId="53" fillId="35" borderId="44" xfId="0" applyFont="1" applyFill="1" applyBorder="1" applyAlignment="1">
      <alignment horizontal="left"/>
    </xf>
    <xf numFmtId="1" fontId="6" fillId="0" borderId="49" xfId="0" applyNumberFormat="1" applyFont="1" applyBorder="1" applyAlignment="1">
      <alignment horizontal="center"/>
    </xf>
    <xf numFmtId="20" fontId="57" fillId="0" borderId="21" xfId="0" applyNumberFormat="1" applyFont="1" applyBorder="1" applyAlignment="1">
      <alignment horizontal="center"/>
    </xf>
    <xf numFmtId="20" fontId="57" fillId="0" borderId="21" xfId="0" applyNumberFormat="1" applyFont="1" applyBorder="1" applyAlignment="1" quotePrefix="1">
      <alignment horizontal="center"/>
    </xf>
    <xf numFmtId="37" fontId="0" fillId="0" borderId="49" xfId="0" applyNumberFormat="1" applyBorder="1" applyAlignment="1">
      <alignment horizontal="center"/>
    </xf>
    <xf numFmtId="20" fontId="53" fillId="35" borderId="19" xfId="0" applyNumberFormat="1" applyFont="1" applyFill="1" applyBorder="1" applyAlignment="1">
      <alignment horizontal="center"/>
    </xf>
    <xf numFmtId="20" fontId="53" fillId="35" borderId="13" xfId="0" applyNumberFormat="1" applyFont="1" applyFill="1" applyBorder="1" applyAlignment="1">
      <alignment horizontal="center"/>
    </xf>
    <xf numFmtId="20" fontId="55" fillId="0" borderId="56" xfId="0" applyNumberFormat="1" applyFont="1" applyBorder="1" applyAlignment="1" quotePrefix="1">
      <alignment horizontal="center"/>
    </xf>
    <xf numFmtId="0" fontId="10" fillId="0" borderId="0" xfId="0" applyNumberFormat="1" applyFont="1" applyBorder="1" applyAlignment="1">
      <alignment horizontal="center"/>
    </xf>
    <xf numFmtId="20" fontId="53" fillId="35" borderId="19" xfId="0" applyNumberFormat="1" applyFont="1" applyFill="1" applyBorder="1" applyAlignment="1">
      <alignment horizontal="center"/>
    </xf>
    <xf numFmtId="20" fontId="53" fillId="35" borderId="13" xfId="0" applyNumberFormat="1" applyFont="1" applyFill="1" applyBorder="1" applyAlignment="1">
      <alignment horizontal="center"/>
    </xf>
    <xf numFmtId="20" fontId="53" fillId="35" borderId="19" xfId="0" applyNumberFormat="1" applyFont="1" applyFill="1" applyBorder="1" applyAlignment="1">
      <alignment horizontal="center"/>
    </xf>
    <xf numFmtId="20" fontId="53" fillId="35" borderId="13" xfId="0" applyNumberFormat="1" applyFont="1" applyFill="1" applyBorder="1" applyAlignment="1">
      <alignment horizontal="center"/>
    </xf>
    <xf numFmtId="0" fontId="58" fillId="35" borderId="13" xfId="0" applyNumberFormat="1" applyFont="1" applyFill="1" applyBorder="1" applyAlignment="1">
      <alignment horizontal="center"/>
    </xf>
    <xf numFmtId="20" fontId="53" fillId="35" borderId="19" xfId="0" applyNumberFormat="1" applyFont="1" applyFill="1" applyBorder="1" applyAlignment="1">
      <alignment horizontal="center"/>
    </xf>
    <xf numFmtId="20" fontId="58" fillId="35" borderId="13" xfId="0" applyNumberFormat="1" applyFont="1" applyFill="1" applyBorder="1" applyAlignment="1">
      <alignment horizontal="center"/>
    </xf>
    <xf numFmtId="20" fontId="53" fillId="35" borderId="18" xfId="0" applyNumberFormat="1" applyFont="1" applyFill="1" applyBorder="1" applyAlignment="1">
      <alignment horizontal="center"/>
    </xf>
    <xf numFmtId="20" fontId="53" fillId="35" borderId="52" xfId="0" applyNumberFormat="1" applyFont="1" applyFill="1" applyBorder="1" applyAlignment="1">
      <alignment horizontal="center"/>
    </xf>
    <xf numFmtId="1" fontId="58" fillId="35" borderId="41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8" fillId="35" borderId="18" xfId="0" applyNumberFormat="1" applyFont="1" applyFill="1" applyBorder="1" applyAlignment="1">
      <alignment horizontal="center"/>
    </xf>
    <xf numFmtId="20" fontId="53" fillId="35" borderId="0" xfId="0" applyNumberFormat="1" applyFont="1" applyFill="1" applyBorder="1" applyAlignment="1">
      <alignment horizontal="center"/>
    </xf>
    <xf numFmtId="20" fontId="6" fillId="35" borderId="13" xfId="0" applyNumberFormat="1" applyFont="1" applyFill="1" applyBorder="1" applyAlignment="1">
      <alignment horizontal="center"/>
    </xf>
    <xf numFmtId="1" fontId="6" fillId="35" borderId="41" xfId="0" applyNumberFormat="1" applyFont="1" applyFill="1" applyBorder="1" applyAlignment="1">
      <alignment horizontal="center"/>
    </xf>
    <xf numFmtId="0" fontId="58" fillId="35" borderId="13" xfId="0" applyNumberFormat="1" applyFont="1" applyFill="1" applyBorder="1" applyAlignment="1" quotePrefix="1">
      <alignment horizontal="center"/>
    </xf>
    <xf numFmtId="18" fontId="1" fillId="0" borderId="10" xfId="0" applyNumberFormat="1" applyFont="1" applyBorder="1" applyAlignment="1">
      <alignment horizontal="left"/>
    </xf>
    <xf numFmtId="0" fontId="53" fillId="35" borderId="18" xfId="0" applyFont="1" applyFill="1" applyBorder="1" applyAlignment="1">
      <alignment horizontal="center"/>
    </xf>
    <xf numFmtId="20" fontId="53" fillId="35" borderId="19" xfId="0" applyNumberFormat="1" applyFont="1" applyFill="1" applyBorder="1" applyAlignment="1">
      <alignment horizontal="center"/>
    </xf>
    <xf numFmtId="20" fontId="53" fillId="35" borderId="13" xfId="0" applyNumberFormat="1" applyFont="1" applyFill="1" applyBorder="1" applyAlignment="1">
      <alignment horizontal="center"/>
    </xf>
    <xf numFmtId="20" fontId="53" fillId="35" borderId="13" xfId="0" applyNumberFormat="1" applyFont="1" applyFill="1" applyBorder="1" applyAlignment="1">
      <alignment horizontal="left"/>
    </xf>
    <xf numFmtId="20" fontId="53" fillId="35" borderId="50" xfId="0" applyNumberFormat="1" applyFont="1" applyFill="1" applyBorder="1" applyAlignment="1">
      <alignment horizontal="center"/>
    </xf>
    <xf numFmtId="20" fontId="53" fillId="35" borderId="44" xfId="0" applyNumberFormat="1" applyFont="1" applyFill="1" applyBorder="1" applyAlignment="1">
      <alignment horizontal="center"/>
    </xf>
    <xf numFmtId="20" fontId="53" fillId="35" borderId="44" xfId="0" applyNumberFormat="1" applyFont="1" applyFill="1" applyBorder="1" applyAlignment="1">
      <alignment horizontal="left"/>
    </xf>
    <xf numFmtId="20" fontId="53" fillId="35" borderId="19" xfId="0" applyNumberFormat="1" applyFont="1" applyFill="1" applyBorder="1" applyAlignment="1" quotePrefix="1">
      <alignment horizontal="center"/>
    </xf>
    <xf numFmtId="0" fontId="58" fillId="35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2</xdr:row>
      <xdr:rowOff>57150</xdr:rowOff>
    </xdr:from>
    <xdr:to>
      <xdr:col>11</xdr:col>
      <xdr:colOff>342900</xdr:colOff>
      <xdr:row>4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524500" y="390525"/>
          <a:ext cx="1114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133350</xdr:rowOff>
    </xdr:from>
    <xdr:to>
      <xdr:col>7</xdr:col>
      <xdr:colOff>209550</xdr:colOff>
      <xdr:row>3</xdr:row>
      <xdr:rowOff>123825</xdr:rowOff>
    </xdr:to>
    <xdr:sp>
      <xdr:nvSpPr>
        <xdr:cNvPr id="1" name="WordArt 3"/>
        <xdr:cNvSpPr>
          <a:spLocks/>
        </xdr:cNvSpPr>
      </xdr:nvSpPr>
      <xdr:spPr>
        <a:xfrm>
          <a:off x="3800475" y="295275"/>
          <a:ext cx="16097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</xdr:row>
      <xdr:rowOff>19050</xdr:rowOff>
    </xdr:from>
    <xdr:to>
      <xdr:col>10</xdr:col>
      <xdr:colOff>95250</xdr:colOff>
      <xdr:row>4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4371975" y="352425"/>
          <a:ext cx="12954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28575</xdr:rowOff>
    </xdr:from>
    <xdr:to>
      <xdr:col>9</xdr:col>
      <xdr:colOff>238125</xdr:colOff>
      <xdr:row>4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4552950" y="361950"/>
          <a:ext cx="23907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133350</xdr:rowOff>
    </xdr:from>
    <xdr:to>
      <xdr:col>4</xdr:col>
      <xdr:colOff>381000</xdr:colOff>
      <xdr:row>4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2400300" y="295275"/>
          <a:ext cx="13906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66675</xdr:rowOff>
    </xdr:from>
    <xdr:to>
      <xdr:col>7</xdr:col>
      <xdr:colOff>85725</xdr:colOff>
      <xdr:row>4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2857500" y="400050"/>
          <a:ext cx="17907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</xdr:row>
      <xdr:rowOff>19050</xdr:rowOff>
    </xdr:from>
    <xdr:to>
      <xdr:col>11</xdr:col>
      <xdr:colOff>85725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5953125" y="352425"/>
          <a:ext cx="21336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104775</xdr:rowOff>
    </xdr:from>
    <xdr:to>
      <xdr:col>6</xdr:col>
      <xdr:colOff>228600</xdr:colOff>
      <xdr:row>3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3181350" y="266700"/>
          <a:ext cx="14954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57150</xdr:rowOff>
    </xdr:from>
    <xdr:to>
      <xdr:col>3</xdr:col>
      <xdr:colOff>733425</xdr:colOff>
      <xdr:row>3</xdr:row>
      <xdr:rowOff>76200</xdr:rowOff>
    </xdr:to>
    <xdr:sp>
      <xdr:nvSpPr>
        <xdr:cNvPr id="1" name="WordArt 3"/>
        <xdr:cNvSpPr>
          <a:spLocks/>
        </xdr:cNvSpPr>
      </xdr:nvSpPr>
      <xdr:spPr>
        <a:xfrm>
          <a:off x="1828800" y="219075"/>
          <a:ext cx="13906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2015EDC Championships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57150</xdr:rowOff>
    </xdr:from>
    <xdr:to>
      <xdr:col>9</xdr:col>
      <xdr:colOff>514350</xdr:colOff>
      <xdr:row>4</xdr:row>
      <xdr:rowOff>104775</xdr:rowOff>
    </xdr:to>
    <xdr:sp>
      <xdr:nvSpPr>
        <xdr:cNvPr id="1" name="WordArt 3"/>
        <xdr:cNvSpPr>
          <a:spLocks/>
        </xdr:cNvSpPr>
      </xdr:nvSpPr>
      <xdr:spPr>
        <a:xfrm>
          <a:off x="5372100" y="390525"/>
          <a:ext cx="17621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2015EDC Championships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2</xdr:row>
      <xdr:rowOff>161925</xdr:rowOff>
    </xdr:from>
    <xdr:to>
      <xdr:col>6</xdr:col>
      <xdr:colOff>733425</xdr:colOff>
      <xdr:row>4</xdr:row>
      <xdr:rowOff>104775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95300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</xdr:row>
      <xdr:rowOff>133350</xdr:rowOff>
    </xdr:from>
    <xdr:to>
      <xdr:col>4</xdr:col>
      <xdr:colOff>590550</xdr:colOff>
      <xdr:row>3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2286000" y="295275"/>
          <a:ext cx="17811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 ND Championships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</xdr:row>
      <xdr:rowOff>152400</xdr:rowOff>
    </xdr:from>
    <xdr:to>
      <xdr:col>10</xdr:col>
      <xdr:colOff>333375</xdr:colOff>
      <xdr:row>3</xdr:row>
      <xdr:rowOff>190500</xdr:rowOff>
    </xdr:to>
    <xdr:sp>
      <xdr:nvSpPr>
        <xdr:cNvPr id="1" name="WordArt 1"/>
        <xdr:cNvSpPr>
          <a:spLocks/>
        </xdr:cNvSpPr>
      </xdr:nvSpPr>
      <xdr:spPr>
        <a:xfrm>
          <a:off x="7705725" y="314325"/>
          <a:ext cx="1114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95250</xdr:rowOff>
    </xdr:from>
    <xdr:to>
      <xdr:col>7</xdr:col>
      <xdr:colOff>638175</xdr:colOff>
      <xdr:row>4</xdr:row>
      <xdr:rowOff>95250</xdr:rowOff>
    </xdr:to>
    <xdr:sp>
      <xdr:nvSpPr>
        <xdr:cNvPr id="1" name="WordArt 6"/>
        <xdr:cNvSpPr>
          <a:spLocks/>
        </xdr:cNvSpPr>
      </xdr:nvSpPr>
      <xdr:spPr>
        <a:xfrm>
          <a:off x="2571750" y="428625"/>
          <a:ext cx="31432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2015ND Championships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85725</xdr:rowOff>
    </xdr:from>
    <xdr:to>
      <xdr:col>7</xdr:col>
      <xdr:colOff>19050</xdr:colOff>
      <xdr:row>4</xdr:row>
      <xdr:rowOff>200025</xdr:rowOff>
    </xdr:to>
    <xdr:sp>
      <xdr:nvSpPr>
        <xdr:cNvPr id="1" name="WordArt 2"/>
        <xdr:cNvSpPr>
          <a:spLocks/>
        </xdr:cNvSpPr>
      </xdr:nvSpPr>
      <xdr:spPr>
        <a:xfrm>
          <a:off x="1619250" y="419100"/>
          <a:ext cx="30194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2015NXN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85725</xdr:rowOff>
    </xdr:from>
    <xdr:to>
      <xdr:col>7</xdr:col>
      <xdr:colOff>28575</xdr:colOff>
      <xdr:row>4</xdr:row>
      <xdr:rowOff>200025</xdr:rowOff>
    </xdr:to>
    <xdr:sp>
      <xdr:nvSpPr>
        <xdr:cNvPr id="1" name="WordArt 2"/>
        <xdr:cNvSpPr>
          <a:spLocks/>
        </xdr:cNvSpPr>
      </xdr:nvSpPr>
      <xdr:spPr>
        <a:xfrm>
          <a:off x="1704975" y="419100"/>
          <a:ext cx="30289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2015NXN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57150</xdr:rowOff>
    </xdr:from>
    <xdr:to>
      <xdr:col>5</xdr:col>
      <xdr:colOff>390525</xdr:colOff>
      <xdr:row>4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2705100" y="390525"/>
          <a:ext cx="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2</xdr:row>
      <xdr:rowOff>9525</xdr:rowOff>
    </xdr:from>
    <xdr:to>
      <xdr:col>5</xdr:col>
      <xdr:colOff>180975</xdr:colOff>
      <xdr:row>4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3057525" y="342900"/>
          <a:ext cx="8858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57150</xdr:rowOff>
    </xdr:from>
    <xdr:to>
      <xdr:col>5</xdr:col>
      <xdr:colOff>390525</xdr:colOff>
      <xdr:row>5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2371725" y="390525"/>
          <a:ext cx="12763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</xdr:row>
      <xdr:rowOff>85725</xdr:rowOff>
    </xdr:from>
    <xdr:to>
      <xdr:col>6</xdr:col>
      <xdr:colOff>361950</xdr:colOff>
      <xdr:row>4</xdr:row>
      <xdr:rowOff>28575</xdr:rowOff>
    </xdr:to>
    <xdr:sp>
      <xdr:nvSpPr>
        <xdr:cNvPr id="1" name="WordArt 3"/>
        <xdr:cNvSpPr>
          <a:spLocks/>
        </xdr:cNvSpPr>
      </xdr:nvSpPr>
      <xdr:spPr>
        <a:xfrm>
          <a:off x="2743200" y="419100"/>
          <a:ext cx="7905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</xdr:row>
      <xdr:rowOff>19050</xdr:rowOff>
    </xdr:from>
    <xdr:to>
      <xdr:col>11</xdr:col>
      <xdr:colOff>85725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5695950" y="352425"/>
          <a:ext cx="21336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28575</xdr:rowOff>
    </xdr:from>
    <xdr:to>
      <xdr:col>9</xdr:col>
      <xdr:colOff>238125</xdr:colOff>
      <xdr:row>4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4552950" y="361950"/>
          <a:ext cx="23907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</xdr:row>
      <xdr:rowOff>19050</xdr:rowOff>
    </xdr:from>
    <xdr:to>
      <xdr:col>11</xdr:col>
      <xdr:colOff>85725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4371975" y="352425"/>
          <a:ext cx="19621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zoomScale="70" zoomScaleNormal="70" zoomScalePageLayoutView="0" workbookViewId="0" topLeftCell="A6">
      <selection activeCell="A33" sqref="A33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8.28125" style="0" customWidth="1"/>
    <col min="4" max="4" width="11.140625" style="0" customWidth="1"/>
    <col min="5" max="5" width="0.2890625" style="0" hidden="1" customWidth="1"/>
    <col min="6" max="6" width="10.421875" style="0" customWidth="1"/>
    <col min="7" max="7" width="0.13671875" style="0" customWidth="1"/>
    <col min="8" max="8" width="11.00390625" style="0" customWidth="1"/>
    <col min="9" max="9" width="11.140625" style="0" customWidth="1"/>
    <col min="10" max="10" width="9.421875" style="0" customWidth="1"/>
    <col min="11" max="11" width="10.140625" style="0" customWidth="1"/>
    <col min="12" max="12" width="6.57421875" style="0" customWidth="1"/>
    <col min="13" max="13" width="9.421875" style="0" customWidth="1"/>
  </cols>
  <sheetData>
    <row r="2" ht="13.5" thickBot="1"/>
    <row r="3" spans="2:12" ht="16.5" thickTop="1">
      <c r="B3" s="47" t="s">
        <v>41</v>
      </c>
      <c r="C3" s="38" t="s">
        <v>113</v>
      </c>
      <c r="D3" s="38"/>
      <c r="E3" s="38"/>
      <c r="F3" s="38"/>
      <c r="G3" s="38"/>
      <c r="H3" s="39"/>
      <c r="I3" s="48" t="s">
        <v>9</v>
      </c>
      <c r="J3" s="38"/>
      <c r="K3" s="38" t="s">
        <v>0</v>
      </c>
      <c r="L3" s="42"/>
    </row>
    <row r="4" spans="2:13" ht="15.75">
      <c r="B4" s="49" t="s">
        <v>143</v>
      </c>
      <c r="C4" s="2"/>
      <c r="D4" s="2"/>
      <c r="E4" s="2"/>
      <c r="F4" s="24" t="s">
        <v>0</v>
      </c>
      <c r="G4" s="2"/>
      <c r="H4" s="3"/>
      <c r="I4" s="32" t="s">
        <v>81</v>
      </c>
      <c r="J4" s="2" t="s">
        <v>0</v>
      </c>
      <c r="K4" s="2"/>
      <c r="L4" s="44"/>
      <c r="M4" s="12"/>
    </row>
    <row r="5" spans="2:13" ht="7.5" customHeight="1">
      <c r="B5" s="49"/>
      <c r="C5" s="2"/>
      <c r="D5" s="2"/>
      <c r="E5" s="2"/>
      <c r="F5" s="24"/>
      <c r="G5" s="2"/>
      <c r="H5" s="3"/>
      <c r="I5" s="32"/>
      <c r="J5" s="2"/>
      <c r="K5" s="2"/>
      <c r="L5" s="44"/>
      <c r="M5" s="12"/>
    </row>
    <row r="6" spans="2:13" ht="16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116" t="s">
        <v>37</v>
      </c>
      <c r="K6" s="116" t="s">
        <v>80</v>
      </c>
      <c r="L6" s="50" t="s">
        <v>15</v>
      </c>
      <c r="M6" s="12" t="s">
        <v>20</v>
      </c>
    </row>
    <row r="7" spans="1:13" ht="27" customHeight="1" thickTop="1">
      <c r="A7" s="63"/>
      <c r="B7" s="5" t="s">
        <v>21</v>
      </c>
      <c r="C7" s="18">
        <v>0.20902777777777778</v>
      </c>
      <c r="D7" s="17">
        <f aca="true" t="shared" si="0" ref="D7:D17">+E7-C7</f>
        <v>0.21944444444444441</v>
      </c>
      <c r="E7" s="6">
        <v>0.4284722222222222</v>
      </c>
      <c r="F7" s="54">
        <f>+G7-E7</f>
        <v>0.22316203512159244</v>
      </c>
      <c r="G7" s="6">
        <f>(+I7/4834)*4800</f>
        <v>0.6516342573438146</v>
      </c>
      <c r="H7" s="86">
        <f>AVERAGE(F7,D7)</f>
        <v>0.2213032397830184</v>
      </c>
      <c r="I7" s="21">
        <v>0.65625</v>
      </c>
      <c r="J7" s="6">
        <f>(+I7/4834)*1600</f>
        <v>0.21721141911460487</v>
      </c>
      <c r="K7" s="6">
        <f>(+I7/4834)*1000</f>
        <v>0.13575713694662805</v>
      </c>
      <c r="L7" s="55">
        <v>1</v>
      </c>
      <c r="M7" s="84">
        <f aca="true" t="shared" si="1" ref="M7:M17">(+I7/4834)*5000</f>
        <v>0.6787856847331403</v>
      </c>
    </row>
    <row r="8" spans="1:13" ht="27" customHeight="1">
      <c r="A8" s="63"/>
      <c r="B8" s="5" t="s">
        <v>33</v>
      </c>
      <c r="C8" s="18">
        <v>0.2076388888888889</v>
      </c>
      <c r="D8" s="17">
        <f t="shared" si="0"/>
        <v>0.2208333333333333</v>
      </c>
      <c r="E8" s="6">
        <v>0.4284722222222222</v>
      </c>
      <c r="F8" s="54">
        <f aca="true" t="shared" si="2" ref="F8:F17">+G8-E8</f>
        <v>0.2245411552429551</v>
      </c>
      <c r="G8" s="6">
        <f aca="true" t="shared" si="3" ref="G8:G17">(+I8/4834)*4800</f>
        <v>0.6530133774651773</v>
      </c>
      <c r="H8" s="86">
        <f aca="true" t="shared" si="4" ref="H8:H17">AVERAGE(F8,D8)</f>
        <v>0.22268724428814418</v>
      </c>
      <c r="I8" s="21">
        <v>0.6576388888888889</v>
      </c>
      <c r="J8" s="6">
        <f aca="true" t="shared" si="5" ref="J8:J17">(+I8/4834)*1600</f>
        <v>0.21767112582172574</v>
      </c>
      <c r="K8" s="6">
        <f aca="true" t="shared" si="6" ref="K8:K17">(+I8/4834)*1000</f>
        <v>0.1360444536385786</v>
      </c>
      <c r="L8" s="55">
        <v>3</v>
      </c>
      <c r="M8" s="84">
        <f t="shared" si="1"/>
        <v>0.680222268192893</v>
      </c>
    </row>
    <row r="9" spans="1:13" ht="27" customHeight="1">
      <c r="A9" s="63"/>
      <c r="B9" s="76" t="s">
        <v>43</v>
      </c>
      <c r="C9" s="79">
        <v>0.21319444444444444</v>
      </c>
      <c r="D9" s="17">
        <f t="shared" si="0"/>
        <v>0.23194444444444448</v>
      </c>
      <c r="E9" s="65">
        <v>0.4451388888888889</v>
      </c>
      <c r="F9" s="54">
        <f t="shared" si="2"/>
        <v>0.24373161173171515</v>
      </c>
      <c r="G9" s="6">
        <f t="shared" si="3"/>
        <v>0.6888705006206041</v>
      </c>
      <c r="H9" s="86">
        <f t="shared" si="4"/>
        <v>0.2378380280880798</v>
      </c>
      <c r="I9" s="95">
        <v>0.69375</v>
      </c>
      <c r="J9" s="6">
        <f t="shared" si="5"/>
        <v>0.229623500206868</v>
      </c>
      <c r="K9" s="6">
        <f t="shared" si="6"/>
        <v>0.1435146876292925</v>
      </c>
      <c r="L9" s="96">
        <v>5</v>
      </c>
      <c r="M9" s="84">
        <f t="shared" si="1"/>
        <v>0.7175734381464626</v>
      </c>
    </row>
    <row r="10" spans="1:13" ht="27" customHeight="1">
      <c r="A10" s="63"/>
      <c r="B10" s="5" t="s">
        <v>114</v>
      </c>
      <c r="C10" s="18">
        <v>0.23750000000000002</v>
      </c>
      <c r="D10" s="17">
        <f t="shared" si="0"/>
        <v>0.25416666666666665</v>
      </c>
      <c r="E10" s="6">
        <v>0.4916666666666667</v>
      </c>
      <c r="F10" s="54">
        <f t="shared" si="2"/>
        <v>0.2647807199007035</v>
      </c>
      <c r="G10" s="6">
        <f t="shared" si="3"/>
        <v>0.7564473865673702</v>
      </c>
      <c r="H10" s="86">
        <f t="shared" si="4"/>
        <v>0.2594736932836851</v>
      </c>
      <c r="I10" s="21">
        <v>0.7618055555555556</v>
      </c>
      <c r="J10" s="6">
        <f t="shared" si="5"/>
        <v>0.25214912885579005</v>
      </c>
      <c r="K10" s="6">
        <f t="shared" si="6"/>
        <v>0.15759320553486877</v>
      </c>
      <c r="L10" s="55">
        <v>21</v>
      </c>
      <c r="M10" s="84">
        <f t="shared" si="1"/>
        <v>0.7879660276743439</v>
      </c>
    </row>
    <row r="11" spans="1:13" ht="27" customHeight="1">
      <c r="A11" s="63"/>
      <c r="B11" s="76" t="s">
        <v>115</v>
      </c>
      <c r="C11" s="79">
        <v>0.2604166666666667</v>
      </c>
      <c r="D11" s="17">
        <f t="shared" si="0"/>
        <v>0.2555555555555555</v>
      </c>
      <c r="E11" s="65">
        <v>0.5159722222222222</v>
      </c>
      <c r="F11" s="54">
        <f t="shared" si="2"/>
        <v>0.2666784466510368</v>
      </c>
      <c r="G11" s="6">
        <f t="shared" si="3"/>
        <v>0.782650668873259</v>
      </c>
      <c r="H11" s="86">
        <f t="shared" si="4"/>
        <v>0.26111700110329616</v>
      </c>
      <c r="I11" s="51">
        <v>0.7881944444444445</v>
      </c>
      <c r="J11" s="6">
        <f t="shared" si="5"/>
        <v>0.26088355629108634</v>
      </c>
      <c r="K11" s="6">
        <f t="shared" si="6"/>
        <v>0.16305222268192895</v>
      </c>
      <c r="L11" s="78">
        <v>33</v>
      </c>
      <c r="M11" s="84">
        <f t="shared" si="1"/>
        <v>0.8152611134096448</v>
      </c>
    </row>
    <row r="12" spans="1:13" ht="27" customHeight="1">
      <c r="A12" s="63"/>
      <c r="B12" s="76" t="s">
        <v>85</v>
      </c>
      <c r="C12" s="79">
        <v>0.2548611111111111</v>
      </c>
      <c r="D12" s="17">
        <f t="shared" si="0"/>
        <v>0.2659722222222223</v>
      </c>
      <c r="E12" s="65">
        <v>0.5208333333333334</v>
      </c>
      <c r="F12" s="54">
        <f t="shared" si="2"/>
        <v>0.27629809681423245</v>
      </c>
      <c r="G12" s="6">
        <f t="shared" si="3"/>
        <v>0.7971314301475658</v>
      </c>
      <c r="H12" s="86">
        <f t="shared" si="4"/>
        <v>0.27113515951822736</v>
      </c>
      <c r="I12" s="51">
        <v>0.8027777777777777</v>
      </c>
      <c r="J12" s="6">
        <f t="shared" si="5"/>
        <v>0.2657104767158553</v>
      </c>
      <c r="K12" s="6">
        <f t="shared" si="6"/>
        <v>0.16606904794740954</v>
      </c>
      <c r="L12" s="78">
        <v>44</v>
      </c>
      <c r="M12" s="84">
        <f t="shared" si="1"/>
        <v>0.8303452397370478</v>
      </c>
    </row>
    <row r="13" spans="1:13" ht="27" customHeight="1">
      <c r="A13" s="63"/>
      <c r="B13" s="76" t="s">
        <v>116</v>
      </c>
      <c r="C13" s="79">
        <v>0.2604166666666667</v>
      </c>
      <c r="D13" s="17">
        <f t="shared" si="0"/>
        <v>0.26875</v>
      </c>
      <c r="E13" s="65">
        <v>0.5291666666666667</v>
      </c>
      <c r="F13" s="54">
        <f t="shared" si="2"/>
        <v>0.2783081643911185</v>
      </c>
      <c r="G13" s="6">
        <f t="shared" si="3"/>
        <v>0.8074748310577852</v>
      </c>
      <c r="H13" s="86">
        <f t="shared" si="4"/>
        <v>0.27352908219555927</v>
      </c>
      <c r="I13" s="51">
        <v>0.8131944444444444</v>
      </c>
      <c r="J13" s="6">
        <f t="shared" si="5"/>
        <v>0.2691582770192617</v>
      </c>
      <c r="K13" s="6">
        <f t="shared" si="6"/>
        <v>0.16822392313703857</v>
      </c>
      <c r="L13" s="78">
        <v>50</v>
      </c>
      <c r="M13" s="84">
        <f t="shared" si="1"/>
        <v>0.8411196156851929</v>
      </c>
    </row>
    <row r="14" spans="1:13" ht="27" customHeight="1">
      <c r="A14" s="63"/>
      <c r="B14" s="5" t="s">
        <v>50</v>
      </c>
      <c r="C14" s="18">
        <v>0.25625000000000003</v>
      </c>
      <c r="D14" s="17">
        <f t="shared" si="0"/>
        <v>0.2736111111111111</v>
      </c>
      <c r="E14" s="6">
        <v>0.5298611111111111</v>
      </c>
      <c r="F14" s="54">
        <f t="shared" si="2"/>
        <v>0.29899008182779396</v>
      </c>
      <c r="G14" s="6">
        <f t="shared" si="3"/>
        <v>0.8288511929389051</v>
      </c>
      <c r="H14" s="86">
        <f t="shared" si="4"/>
        <v>0.2863005964694525</v>
      </c>
      <c r="I14" s="21">
        <v>0.8347222222222223</v>
      </c>
      <c r="J14" s="6">
        <f t="shared" si="5"/>
        <v>0.27628373097963504</v>
      </c>
      <c r="K14" s="6">
        <f t="shared" si="6"/>
        <v>0.17267733186227188</v>
      </c>
      <c r="L14" s="55">
        <v>63</v>
      </c>
      <c r="M14" s="84">
        <f t="shared" si="1"/>
        <v>0.8633866593113595</v>
      </c>
    </row>
    <row r="15" spans="1:13" ht="27" customHeight="1">
      <c r="A15" s="63"/>
      <c r="B15" s="5" t="s">
        <v>71</v>
      </c>
      <c r="C15" s="18">
        <v>0.2826388888888889</v>
      </c>
      <c r="D15" s="17">
        <f t="shared" si="0"/>
        <v>0.28541666666666665</v>
      </c>
      <c r="E15" s="6">
        <v>0.5680555555555555</v>
      </c>
      <c r="F15" s="54">
        <f t="shared" si="2"/>
        <v>0.2876884797499196</v>
      </c>
      <c r="G15" s="6">
        <f t="shared" si="3"/>
        <v>0.8557440353054752</v>
      </c>
      <c r="H15" s="86">
        <f t="shared" si="4"/>
        <v>0.28655257320829314</v>
      </c>
      <c r="I15" s="21">
        <v>0.8618055555555556</v>
      </c>
      <c r="J15" s="6">
        <f t="shared" si="5"/>
        <v>0.2852480117684917</v>
      </c>
      <c r="K15" s="6">
        <f t="shared" si="6"/>
        <v>0.17828000735530733</v>
      </c>
      <c r="L15" s="55">
        <v>77</v>
      </c>
      <c r="M15" s="84">
        <f t="shared" si="1"/>
        <v>0.8914000367765366</v>
      </c>
    </row>
    <row r="16" spans="1:13" ht="27" customHeight="1">
      <c r="A16" s="63"/>
      <c r="B16" s="76" t="s">
        <v>69</v>
      </c>
      <c r="C16" s="79">
        <v>0.26458333333333334</v>
      </c>
      <c r="D16" s="17">
        <f t="shared" si="0"/>
        <v>0.28750000000000003</v>
      </c>
      <c r="E16" s="6">
        <v>0.5520833333333334</v>
      </c>
      <c r="F16" s="54">
        <f t="shared" si="2"/>
        <v>0.31469366294304235</v>
      </c>
      <c r="G16" s="6">
        <f t="shared" si="3"/>
        <v>0.8667769962763757</v>
      </c>
      <c r="H16" s="86">
        <f t="shared" si="4"/>
        <v>0.3010968314715212</v>
      </c>
      <c r="I16" s="21">
        <v>0.8729166666666667</v>
      </c>
      <c r="J16" s="6">
        <f t="shared" si="5"/>
        <v>0.28892566542545856</v>
      </c>
      <c r="K16" s="6">
        <f t="shared" si="6"/>
        <v>0.1805785408909116</v>
      </c>
      <c r="L16" s="55">
        <v>81</v>
      </c>
      <c r="M16" s="84">
        <f t="shared" si="1"/>
        <v>0.902892704454558</v>
      </c>
    </row>
    <row r="17" spans="1:13" ht="27" customHeight="1">
      <c r="A17" s="63"/>
      <c r="B17" s="5" t="s">
        <v>27</v>
      </c>
      <c r="C17" s="18">
        <v>0.26666666666666666</v>
      </c>
      <c r="D17" s="17">
        <f t="shared" si="0"/>
        <v>0.2972222222222222</v>
      </c>
      <c r="E17" s="14">
        <v>0.5638888888888889</v>
      </c>
      <c r="F17" s="54">
        <f t="shared" si="2"/>
        <v>0.30357766744816794</v>
      </c>
      <c r="G17" s="6">
        <f t="shared" si="3"/>
        <v>0.8674665563370568</v>
      </c>
      <c r="H17" s="86">
        <f t="shared" si="4"/>
        <v>0.30039994483519505</v>
      </c>
      <c r="I17" s="35">
        <v>0.873611111111111</v>
      </c>
      <c r="J17" s="6">
        <f t="shared" si="5"/>
        <v>0.2891555187790189</v>
      </c>
      <c r="K17" s="6">
        <f t="shared" si="6"/>
        <v>0.18072219923688684</v>
      </c>
      <c r="L17" s="64">
        <v>82</v>
      </c>
      <c r="M17" s="83">
        <f t="shared" si="1"/>
        <v>0.9036109961844342</v>
      </c>
    </row>
    <row r="18" spans="1:13" ht="27" customHeight="1">
      <c r="A18" s="63"/>
      <c r="B18" s="5"/>
      <c r="C18" s="18"/>
      <c r="D18" s="17"/>
      <c r="E18" s="6"/>
      <c r="F18" s="17"/>
      <c r="G18" s="6"/>
      <c r="H18" s="10"/>
      <c r="I18" s="130"/>
      <c r="J18" s="6"/>
      <c r="K18" s="6"/>
      <c r="L18" s="55"/>
      <c r="M18" s="115"/>
    </row>
    <row r="19" spans="1:12" ht="18.75" customHeight="1">
      <c r="A19" s="63"/>
      <c r="B19" s="5" t="s">
        <v>35</v>
      </c>
      <c r="C19" s="18">
        <v>0.13194444444444445</v>
      </c>
      <c r="D19" s="17" t="s">
        <v>42</v>
      </c>
      <c r="E19" s="128">
        <v>63</v>
      </c>
      <c r="F19" s="17" t="s">
        <v>0</v>
      </c>
      <c r="G19" s="16"/>
      <c r="H19" s="15"/>
      <c r="I19" s="51" t="s">
        <v>15</v>
      </c>
      <c r="J19" s="114" t="s">
        <v>137</v>
      </c>
      <c r="K19" s="100" t="s">
        <v>60</v>
      </c>
      <c r="L19" s="101">
        <v>114</v>
      </c>
    </row>
    <row r="20" spans="1:12" ht="18.75" customHeight="1" thickBot="1">
      <c r="A20" s="63"/>
      <c r="B20" s="53" t="s">
        <v>51</v>
      </c>
      <c r="C20" s="36" t="s">
        <v>4</v>
      </c>
      <c r="D20" s="23"/>
      <c r="E20" s="23"/>
      <c r="F20" s="23"/>
      <c r="G20" s="23"/>
      <c r="H20" s="22"/>
      <c r="I20" s="113" t="s">
        <v>3</v>
      </c>
      <c r="J20" s="116" t="s">
        <v>37</v>
      </c>
      <c r="K20" s="116" t="s">
        <v>80</v>
      </c>
      <c r="L20" s="97"/>
    </row>
    <row r="21" spans="1:13" ht="24.75" customHeight="1" thickTop="1">
      <c r="A21" s="63"/>
      <c r="B21" s="76" t="s">
        <v>117</v>
      </c>
      <c r="C21" s="79">
        <v>0.25</v>
      </c>
      <c r="D21" s="77"/>
      <c r="E21" s="65"/>
      <c r="F21" s="77"/>
      <c r="G21" s="92"/>
      <c r="H21" s="93"/>
      <c r="I21" s="51">
        <v>0.4701388888888889</v>
      </c>
      <c r="J21" s="6">
        <f aca="true" t="shared" si="7" ref="J21:J30">(+I21/3000)*1600</f>
        <v>0.25074074074074076</v>
      </c>
      <c r="K21" s="6">
        <f aca="true" t="shared" si="8" ref="K21:K30">(+I21/3000)*1000</f>
        <v>0.15671296296296297</v>
      </c>
      <c r="L21" s="78">
        <v>9</v>
      </c>
      <c r="M21" s="83"/>
    </row>
    <row r="22" spans="1:13" ht="24.75" customHeight="1">
      <c r="A22" s="63"/>
      <c r="B22" s="76" t="s">
        <v>118</v>
      </c>
      <c r="C22" s="79">
        <v>0.2791666666666667</v>
      </c>
      <c r="D22" s="77"/>
      <c r="E22" s="65"/>
      <c r="F22" s="77"/>
      <c r="G22" s="92"/>
      <c r="H22" s="93"/>
      <c r="I22" s="51">
        <v>0.5222222222222223</v>
      </c>
      <c r="J22" s="6">
        <f t="shared" si="7"/>
        <v>0.2785185185185185</v>
      </c>
      <c r="K22" s="6">
        <f t="shared" si="8"/>
        <v>0.17407407407407408</v>
      </c>
      <c r="L22" s="78">
        <v>37</v>
      </c>
      <c r="M22" s="83"/>
    </row>
    <row r="23" spans="1:13" ht="24.75" customHeight="1">
      <c r="A23" s="63"/>
      <c r="B23" s="76" t="s">
        <v>102</v>
      </c>
      <c r="C23" s="79">
        <v>0.29444444444444445</v>
      </c>
      <c r="D23" s="77"/>
      <c r="E23" s="65"/>
      <c r="F23" s="77"/>
      <c r="G23" s="92"/>
      <c r="H23" s="93"/>
      <c r="I23" s="51">
        <v>0.5284722222222222</v>
      </c>
      <c r="J23" s="6">
        <f t="shared" si="7"/>
        <v>0.28185185185185185</v>
      </c>
      <c r="K23" s="6">
        <f t="shared" si="8"/>
        <v>0.1761574074074074</v>
      </c>
      <c r="L23" s="78">
        <v>42</v>
      </c>
      <c r="M23" s="83"/>
    </row>
    <row r="24" spans="1:13" ht="24.75" customHeight="1">
      <c r="A24" s="63"/>
      <c r="B24" s="76" t="s">
        <v>73</v>
      </c>
      <c r="C24" s="79">
        <v>0.29444444444444445</v>
      </c>
      <c r="D24" s="77"/>
      <c r="E24" s="65"/>
      <c r="F24" s="77"/>
      <c r="G24" s="92"/>
      <c r="H24" s="93"/>
      <c r="I24" s="51">
        <v>0.5458333333333333</v>
      </c>
      <c r="J24" s="6">
        <f t="shared" si="7"/>
        <v>0.2911111111111111</v>
      </c>
      <c r="K24" s="6">
        <f t="shared" si="8"/>
        <v>0.18194444444444444</v>
      </c>
      <c r="L24" s="78">
        <v>52</v>
      </c>
      <c r="M24" s="83"/>
    </row>
    <row r="25" spans="1:13" ht="24.75" customHeight="1">
      <c r="A25" s="63"/>
      <c r="B25" s="76" t="s">
        <v>119</v>
      </c>
      <c r="C25" s="79">
        <v>0.29444444444444445</v>
      </c>
      <c r="D25" s="77"/>
      <c r="E25" s="65"/>
      <c r="F25" s="77"/>
      <c r="G25" s="92"/>
      <c r="H25" s="93"/>
      <c r="I25" s="51">
        <v>0.5465277777777778</v>
      </c>
      <c r="J25" s="6">
        <f t="shared" si="7"/>
        <v>0.2914814814814815</v>
      </c>
      <c r="K25" s="6">
        <f t="shared" si="8"/>
        <v>0.18217592592592594</v>
      </c>
      <c r="L25" s="78">
        <v>53</v>
      </c>
      <c r="M25" s="83"/>
    </row>
    <row r="26" spans="1:13" ht="24.75" customHeight="1">
      <c r="A26" s="63"/>
      <c r="B26" s="76" t="s">
        <v>74</v>
      </c>
      <c r="C26" s="79">
        <v>0.29444444444444445</v>
      </c>
      <c r="D26" s="77"/>
      <c r="E26" s="65"/>
      <c r="F26" s="77"/>
      <c r="G26" s="92"/>
      <c r="H26" s="93"/>
      <c r="I26" s="51">
        <v>0.5472222222222222</v>
      </c>
      <c r="J26" s="6">
        <f t="shared" si="7"/>
        <v>0.2918518518518518</v>
      </c>
      <c r="K26" s="6">
        <f t="shared" si="8"/>
        <v>0.18240740740740738</v>
      </c>
      <c r="L26" s="78">
        <v>54</v>
      </c>
      <c r="M26" s="83"/>
    </row>
    <row r="27" spans="1:13" ht="24.75" customHeight="1">
      <c r="A27" s="63"/>
      <c r="B27" s="76" t="s">
        <v>121</v>
      </c>
      <c r="C27" s="79">
        <v>0.29444444444444445</v>
      </c>
      <c r="D27" s="77"/>
      <c r="E27" s="65"/>
      <c r="F27" s="77"/>
      <c r="G27" s="92"/>
      <c r="H27" s="93"/>
      <c r="I27" s="51">
        <v>0.5472222222222222</v>
      </c>
      <c r="J27" s="6">
        <f t="shared" si="7"/>
        <v>0.2918518518518518</v>
      </c>
      <c r="K27" s="6">
        <f t="shared" si="8"/>
        <v>0.18240740740740738</v>
      </c>
      <c r="L27" s="78">
        <v>55</v>
      </c>
      <c r="M27" s="83"/>
    </row>
    <row r="28" spans="1:13" ht="24.75" customHeight="1">
      <c r="A28" s="63"/>
      <c r="B28" s="76" t="s">
        <v>120</v>
      </c>
      <c r="C28" s="79">
        <v>0.30416666666666664</v>
      </c>
      <c r="D28" s="77"/>
      <c r="E28" s="65"/>
      <c r="F28" s="77"/>
      <c r="G28" s="92"/>
      <c r="H28" s="93"/>
      <c r="I28" s="51">
        <v>0.5569444444444445</v>
      </c>
      <c r="J28" s="6">
        <f t="shared" si="7"/>
        <v>0.29703703703703704</v>
      </c>
      <c r="K28" s="6">
        <f t="shared" si="8"/>
        <v>0.18564814814814817</v>
      </c>
      <c r="L28" s="78">
        <v>59</v>
      </c>
      <c r="M28" s="83"/>
    </row>
    <row r="29" spans="1:13" ht="24.75" customHeight="1">
      <c r="A29" s="63"/>
      <c r="B29" s="76" t="s">
        <v>84</v>
      </c>
      <c r="C29" s="79">
        <v>0.29444444444444445</v>
      </c>
      <c r="D29" s="77"/>
      <c r="E29" s="65"/>
      <c r="F29" s="77"/>
      <c r="G29" s="92"/>
      <c r="H29" s="93"/>
      <c r="I29" s="51">
        <v>0.5826388888888888</v>
      </c>
      <c r="J29" s="6">
        <f t="shared" si="7"/>
        <v>0.3107407407407407</v>
      </c>
      <c r="K29" s="6">
        <f t="shared" si="8"/>
        <v>0.19421296296296292</v>
      </c>
      <c r="L29" s="78">
        <v>72</v>
      </c>
      <c r="M29" s="83"/>
    </row>
    <row r="30" spans="1:13" ht="24.75" customHeight="1">
      <c r="A30" s="63"/>
      <c r="B30" s="76" t="s">
        <v>122</v>
      </c>
      <c r="C30" s="79">
        <v>0.33749999999999997</v>
      </c>
      <c r="D30" s="77"/>
      <c r="E30" s="65"/>
      <c r="F30" s="77"/>
      <c r="G30" s="92"/>
      <c r="H30" s="93"/>
      <c r="I30" s="51">
        <v>0.6534722222222222</v>
      </c>
      <c r="J30" s="6">
        <f t="shared" si="7"/>
        <v>0.34851851851851856</v>
      </c>
      <c r="K30" s="6">
        <f t="shared" si="8"/>
        <v>0.2178240740740741</v>
      </c>
      <c r="L30" s="78">
        <v>82</v>
      </c>
      <c r="M30" s="83"/>
    </row>
    <row r="31" spans="1:13" ht="24.75" customHeight="1">
      <c r="A31" s="63"/>
      <c r="B31" s="76"/>
      <c r="C31" s="79"/>
      <c r="D31" s="77"/>
      <c r="E31" s="65"/>
      <c r="F31" s="77"/>
      <c r="G31" s="92"/>
      <c r="H31" s="93"/>
      <c r="I31" s="51"/>
      <c r="J31" s="65"/>
      <c r="K31" s="94"/>
      <c r="L31" s="78"/>
      <c r="M31" s="83"/>
    </row>
    <row r="32" spans="2:12" ht="21.75" customHeight="1">
      <c r="B32" s="5" t="s">
        <v>35</v>
      </c>
      <c r="C32" s="18">
        <v>0.0763888888888889</v>
      </c>
      <c r="D32" s="17" t="s">
        <v>42</v>
      </c>
      <c r="E32" s="75" t="s">
        <v>0</v>
      </c>
      <c r="F32" s="141" t="s">
        <v>139</v>
      </c>
      <c r="G32" s="16"/>
      <c r="H32" s="15"/>
      <c r="I32" s="21" t="s">
        <v>15</v>
      </c>
      <c r="J32" s="17" t="s">
        <v>138</v>
      </c>
      <c r="K32" s="100" t="s">
        <v>60</v>
      </c>
      <c r="L32" s="101">
        <v>86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0"/>
  <sheetViews>
    <sheetView zoomScale="80" zoomScaleNormal="80" zoomScalePageLayoutView="0" workbookViewId="0" topLeftCell="A22">
      <selection activeCell="J33" sqref="J3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10.57421875" style="0" customWidth="1"/>
    <col min="7" max="9" width="11.28125" style="0" customWidth="1"/>
    <col min="10" max="10" width="8.421875" style="56" customWidth="1"/>
    <col min="11" max="11" width="8.28125" style="108" customWidth="1"/>
    <col min="12" max="12" width="7.28125" style="108" customWidth="1"/>
  </cols>
  <sheetData>
    <row r="2" ht="13.5" thickBot="1"/>
    <row r="3" spans="2:10" ht="16.5" thickTop="1">
      <c r="B3" s="37" t="s">
        <v>179</v>
      </c>
      <c r="C3" s="38" t="s">
        <v>180</v>
      </c>
      <c r="D3" s="38"/>
      <c r="E3" s="38"/>
      <c r="F3" s="39"/>
      <c r="G3" s="40" t="s">
        <v>0</v>
      </c>
      <c r="H3" s="41" t="s">
        <v>0</v>
      </c>
      <c r="I3" s="41"/>
      <c r="J3" s="57"/>
    </row>
    <row r="4" spans="2:10" ht="15.75">
      <c r="B4" s="43" t="s">
        <v>185</v>
      </c>
      <c r="C4" s="2"/>
      <c r="D4" s="2"/>
      <c r="E4" s="2"/>
      <c r="F4" s="3"/>
      <c r="G4" s="1" t="s">
        <v>0</v>
      </c>
      <c r="H4" s="62" t="s">
        <v>0</v>
      </c>
      <c r="I4" s="4"/>
      <c r="J4" s="58"/>
    </row>
    <row r="5" spans="2:10" ht="10.5" customHeight="1">
      <c r="B5" s="43"/>
      <c r="C5" s="2"/>
      <c r="D5" s="2"/>
      <c r="E5" s="2"/>
      <c r="F5" s="3"/>
      <c r="G5" s="1"/>
      <c r="H5" s="4"/>
      <c r="I5" s="4"/>
      <c r="J5" s="58"/>
    </row>
    <row r="6" spans="1:11" s="108" customFormat="1" ht="13.5" thickBot="1">
      <c r="A6"/>
      <c r="B6" s="52" t="s">
        <v>14</v>
      </c>
      <c r="C6" s="28" t="s">
        <v>1</v>
      </c>
      <c r="D6" s="28" t="s">
        <v>2</v>
      </c>
      <c r="E6" s="34" t="s">
        <v>66</v>
      </c>
      <c r="F6" s="138" t="s">
        <v>90</v>
      </c>
      <c r="G6" s="31" t="s">
        <v>3</v>
      </c>
      <c r="H6" s="34" t="s">
        <v>58</v>
      </c>
      <c r="I6" s="34" t="s">
        <v>55</v>
      </c>
      <c r="J6" s="59" t="s">
        <v>15</v>
      </c>
      <c r="K6" s="109"/>
    </row>
    <row r="7" spans="1:11" ht="27" customHeight="1" thickTop="1">
      <c r="A7" s="63"/>
      <c r="B7" s="33" t="s">
        <v>22</v>
      </c>
      <c r="C7" s="18">
        <v>0.22916666666666666</v>
      </c>
      <c r="D7" s="17">
        <f aca="true" t="shared" si="0" ref="D7:D12">+E7-C7</f>
        <v>0.24097222222222223</v>
      </c>
      <c r="E7" s="75">
        <v>0.4701388888888889</v>
      </c>
      <c r="F7" s="19">
        <f aca="true" t="shared" si="1" ref="F7:F12">+G7-E7</f>
        <v>0.12083333333333335</v>
      </c>
      <c r="G7" s="21">
        <v>0.5909722222222222</v>
      </c>
      <c r="H7" s="6">
        <f aca="true" t="shared" si="2" ref="H7:H12">(+G7/4000)*1600</f>
        <v>0.2363888888888889</v>
      </c>
      <c r="I7" s="6">
        <f aca="true" t="shared" si="3" ref="I7:I12">(+G7/4000)*1000</f>
        <v>0.14774305555555556</v>
      </c>
      <c r="J7" s="60">
        <v>1</v>
      </c>
      <c r="K7" s="110"/>
    </row>
    <row r="8" spans="1:11" ht="27" customHeight="1">
      <c r="A8" s="63"/>
      <c r="B8" s="5" t="s">
        <v>48</v>
      </c>
      <c r="C8" s="18">
        <v>0.23958333333333334</v>
      </c>
      <c r="D8" s="17">
        <f t="shared" si="0"/>
        <v>0.26041666666666663</v>
      </c>
      <c r="E8" s="75">
        <v>0.5</v>
      </c>
      <c r="F8" s="19">
        <f t="shared" si="1"/>
        <v>0.12152777777777779</v>
      </c>
      <c r="G8" s="21">
        <v>0.6215277777777778</v>
      </c>
      <c r="H8" s="6">
        <f t="shared" si="2"/>
        <v>0.24861111111111112</v>
      </c>
      <c r="I8" s="6">
        <f t="shared" si="3"/>
        <v>0.15538194444444445</v>
      </c>
      <c r="J8" s="55">
        <v>5</v>
      </c>
      <c r="K8" s="110"/>
    </row>
    <row r="9" spans="1:11" ht="27" customHeight="1">
      <c r="A9" s="63"/>
      <c r="B9" s="5" t="s">
        <v>28</v>
      </c>
      <c r="C9" s="18">
        <v>0.2465277777777778</v>
      </c>
      <c r="D9" s="17">
        <f t="shared" si="0"/>
        <v>0.26249999999999996</v>
      </c>
      <c r="E9" s="75">
        <v>0.5090277777777777</v>
      </c>
      <c r="F9" s="19">
        <f t="shared" si="1"/>
        <v>0.11944444444444446</v>
      </c>
      <c r="G9" s="140">
        <v>0.6284722222222222</v>
      </c>
      <c r="H9" s="6">
        <f t="shared" si="2"/>
        <v>0.2513888888888889</v>
      </c>
      <c r="I9" s="6">
        <f t="shared" si="3"/>
        <v>0.15711805555555555</v>
      </c>
      <c r="J9" s="55">
        <v>7</v>
      </c>
      <c r="K9" s="110"/>
    </row>
    <row r="10" spans="1:11" ht="27" customHeight="1">
      <c r="A10" s="63"/>
      <c r="B10" s="5" t="s">
        <v>19</v>
      </c>
      <c r="C10" s="18">
        <v>0.2520833333333333</v>
      </c>
      <c r="D10" s="17">
        <f t="shared" si="0"/>
        <v>0.27569444444444446</v>
      </c>
      <c r="E10" s="75">
        <v>0.5277777777777778</v>
      </c>
      <c r="F10" s="19">
        <f t="shared" si="1"/>
        <v>0.13055555555555554</v>
      </c>
      <c r="G10" s="21">
        <v>0.6583333333333333</v>
      </c>
      <c r="H10" s="6">
        <f t="shared" si="2"/>
        <v>0.26333333333333336</v>
      </c>
      <c r="I10" s="6">
        <f t="shared" si="3"/>
        <v>0.16458333333333333</v>
      </c>
      <c r="J10" s="55">
        <v>15</v>
      </c>
      <c r="K10" s="110"/>
    </row>
    <row r="11" spans="1:11" ht="27" customHeight="1">
      <c r="A11" s="63"/>
      <c r="B11" s="5" t="s">
        <v>47</v>
      </c>
      <c r="C11" s="18">
        <v>0.25972222222222224</v>
      </c>
      <c r="D11" s="17">
        <f t="shared" si="0"/>
        <v>0.2819444444444444</v>
      </c>
      <c r="E11" s="75">
        <v>0.5416666666666666</v>
      </c>
      <c r="F11" s="19">
        <f t="shared" si="1"/>
        <v>0.13611111111111107</v>
      </c>
      <c r="G11" s="21">
        <v>0.6777777777777777</v>
      </c>
      <c r="H11" s="6">
        <f t="shared" si="2"/>
        <v>0.2711111111111111</v>
      </c>
      <c r="I11" s="6">
        <f t="shared" si="3"/>
        <v>0.16944444444444443</v>
      </c>
      <c r="J11" s="55">
        <v>24</v>
      </c>
      <c r="K11" s="110"/>
    </row>
    <row r="12" spans="1:11" s="108" customFormat="1" ht="27" customHeight="1">
      <c r="A12" s="63"/>
      <c r="B12" s="5" t="s">
        <v>76</v>
      </c>
      <c r="C12" s="18">
        <v>0.2638888888888889</v>
      </c>
      <c r="D12" s="17">
        <f t="shared" si="0"/>
        <v>0.3104166666666666</v>
      </c>
      <c r="E12" s="75">
        <v>0.5743055555555555</v>
      </c>
      <c r="F12" s="19">
        <f t="shared" si="1"/>
        <v>0.13611111111111118</v>
      </c>
      <c r="G12" s="21">
        <v>0.7104166666666667</v>
      </c>
      <c r="H12" s="6">
        <f t="shared" si="2"/>
        <v>0.2841666666666667</v>
      </c>
      <c r="I12" s="6">
        <f t="shared" si="3"/>
        <v>0.17760416666666667</v>
      </c>
      <c r="J12" s="55">
        <v>57</v>
      </c>
      <c r="K12" s="110"/>
    </row>
    <row r="13" spans="1:11" s="108" customFormat="1" ht="13.5" customHeight="1">
      <c r="A13" s="63"/>
      <c r="B13" s="5"/>
      <c r="C13" s="18"/>
      <c r="D13" s="17"/>
      <c r="E13" s="75"/>
      <c r="F13" s="19"/>
      <c r="G13" s="21"/>
      <c r="H13" s="6"/>
      <c r="I13" s="6"/>
      <c r="J13" s="55"/>
      <c r="K13" s="110"/>
    </row>
    <row r="14" spans="1:10" ht="15" customHeight="1">
      <c r="A14" s="63"/>
      <c r="B14" s="122" t="s">
        <v>0</v>
      </c>
      <c r="C14" s="171" t="s">
        <v>42</v>
      </c>
      <c r="D14" s="119">
        <v>52</v>
      </c>
      <c r="E14" s="124" t="s">
        <v>15</v>
      </c>
      <c r="F14" s="112" t="s">
        <v>183</v>
      </c>
      <c r="G14" s="125" t="s">
        <v>35</v>
      </c>
      <c r="H14" s="82">
        <f>+G11-G7</f>
        <v>0.08680555555555547</v>
      </c>
      <c r="I14" s="126" t="s">
        <v>57</v>
      </c>
      <c r="J14" s="105">
        <v>128</v>
      </c>
    </row>
    <row r="15" spans="1:11" s="108" customFormat="1" ht="13.5" thickBot="1">
      <c r="A15"/>
      <c r="B15" s="52" t="s">
        <v>96</v>
      </c>
      <c r="C15" s="28" t="s">
        <v>1</v>
      </c>
      <c r="D15" s="28" t="s">
        <v>2</v>
      </c>
      <c r="E15" s="34" t="s">
        <v>66</v>
      </c>
      <c r="F15" s="138" t="s">
        <v>90</v>
      </c>
      <c r="G15" s="31" t="s">
        <v>3</v>
      </c>
      <c r="H15" s="34" t="s">
        <v>58</v>
      </c>
      <c r="I15" s="34" t="s">
        <v>55</v>
      </c>
      <c r="J15" s="59" t="s">
        <v>15</v>
      </c>
      <c r="K15" s="109"/>
    </row>
    <row r="16" spans="1:11" s="108" customFormat="1" ht="27" customHeight="1" thickTop="1">
      <c r="A16" s="63"/>
      <c r="B16" s="5" t="s">
        <v>78</v>
      </c>
      <c r="C16" s="18">
        <v>0.2701388888888889</v>
      </c>
      <c r="D16" s="17">
        <f aca="true" t="shared" si="4" ref="D16:D23">+E16-C16</f>
        <v>0.29583333333333334</v>
      </c>
      <c r="E16" s="75">
        <v>0.5659722222222222</v>
      </c>
      <c r="F16" s="19">
        <f aca="true" t="shared" si="5" ref="F16:F23">+G16-E16</f>
        <v>0.13888888888888895</v>
      </c>
      <c r="G16" s="140">
        <v>0.7048611111111112</v>
      </c>
      <c r="H16" s="6">
        <f aca="true" t="shared" si="6" ref="H16:H23">(+G16/4000)*1600</f>
        <v>0.2819444444444445</v>
      </c>
      <c r="I16" s="6">
        <f aca="true" t="shared" si="7" ref="I16:I23">(+G16/4000)*1000</f>
        <v>0.1762152777777778</v>
      </c>
      <c r="J16" s="55">
        <v>3</v>
      </c>
      <c r="K16" s="110"/>
    </row>
    <row r="17" spans="1:11" s="108" customFormat="1" ht="25.5" customHeight="1">
      <c r="A17" s="63"/>
      <c r="B17" s="5" t="s">
        <v>49</v>
      </c>
      <c r="C17" s="18">
        <v>0.2701388888888889</v>
      </c>
      <c r="D17" s="17">
        <f t="shared" si="4"/>
        <v>0.30416666666666664</v>
      </c>
      <c r="E17" s="75">
        <v>0.5743055555555555</v>
      </c>
      <c r="F17" s="19">
        <f t="shared" si="5"/>
        <v>0.15694444444444455</v>
      </c>
      <c r="G17" s="21">
        <v>0.7312500000000001</v>
      </c>
      <c r="H17" s="6">
        <f t="shared" si="6"/>
        <v>0.2925</v>
      </c>
      <c r="I17" s="6">
        <f t="shared" si="7"/>
        <v>0.18281250000000002</v>
      </c>
      <c r="J17" s="55">
        <v>10</v>
      </c>
      <c r="K17" s="110"/>
    </row>
    <row r="18" spans="1:11" s="108" customFormat="1" ht="25.5" customHeight="1">
      <c r="A18" s="63"/>
      <c r="B18" s="5" t="s">
        <v>151</v>
      </c>
      <c r="C18" s="18">
        <v>0.28055555555555556</v>
      </c>
      <c r="D18" s="17">
        <f t="shared" si="4"/>
        <v>0.31319444444444444</v>
      </c>
      <c r="E18" s="75">
        <v>0.59375</v>
      </c>
      <c r="F18" s="19">
        <f t="shared" si="5"/>
        <v>0.14444444444444438</v>
      </c>
      <c r="G18" s="21">
        <v>0.7381944444444444</v>
      </c>
      <c r="H18" s="6">
        <f t="shared" si="6"/>
        <v>0.29527777777777775</v>
      </c>
      <c r="I18" s="6">
        <f t="shared" si="7"/>
        <v>0.1845486111111111</v>
      </c>
      <c r="J18" s="55">
        <v>14</v>
      </c>
      <c r="K18" s="110"/>
    </row>
    <row r="19" spans="1:11" s="108" customFormat="1" ht="25.5" customHeight="1">
      <c r="A19" s="63"/>
      <c r="B19" s="5" t="s">
        <v>152</v>
      </c>
      <c r="C19" s="18">
        <v>0.29583333333333334</v>
      </c>
      <c r="D19" s="17">
        <f t="shared" si="4"/>
        <v>0.3229166666666667</v>
      </c>
      <c r="E19" s="75">
        <v>0.61875</v>
      </c>
      <c r="F19" s="19">
        <f t="shared" si="5"/>
        <v>0.1465277777777778</v>
      </c>
      <c r="G19" s="140">
        <v>0.7652777777777778</v>
      </c>
      <c r="H19" s="6">
        <f t="shared" si="6"/>
        <v>0.3061111111111111</v>
      </c>
      <c r="I19" s="6">
        <f t="shared" si="7"/>
        <v>0.19131944444444446</v>
      </c>
      <c r="J19" s="55">
        <v>25</v>
      </c>
      <c r="K19" s="110"/>
    </row>
    <row r="20" spans="1:11" s="108" customFormat="1" ht="25.5" customHeight="1">
      <c r="A20" s="63"/>
      <c r="B20" s="5" t="s">
        <v>32</v>
      </c>
      <c r="C20" s="18">
        <v>0.2923611111111111</v>
      </c>
      <c r="D20" s="17">
        <f t="shared" si="4"/>
        <v>0.3395833333333333</v>
      </c>
      <c r="E20" s="75">
        <v>0.6319444444444444</v>
      </c>
      <c r="F20" s="19">
        <f t="shared" si="5"/>
        <v>0.15694444444444444</v>
      </c>
      <c r="G20" s="21">
        <v>0.7888888888888889</v>
      </c>
      <c r="H20" s="6">
        <f t="shared" si="6"/>
        <v>0.31555555555555553</v>
      </c>
      <c r="I20" s="6">
        <f t="shared" si="7"/>
        <v>0.19722222222222222</v>
      </c>
      <c r="J20" s="55">
        <v>38</v>
      </c>
      <c r="K20" s="110"/>
    </row>
    <row r="21" spans="1:11" s="108" customFormat="1" ht="25.5" customHeight="1">
      <c r="A21" s="63"/>
      <c r="B21" s="5" t="s">
        <v>34</v>
      </c>
      <c r="C21" s="18">
        <v>0.3145833333333333</v>
      </c>
      <c r="D21" s="17">
        <f t="shared" si="4"/>
        <v>0.3486111111111111</v>
      </c>
      <c r="E21" s="75">
        <v>0.6631944444444444</v>
      </c>
      <c r="F21" s="19">
        <f t="shared" si="5"/>
        <v>0.17083333333333328</v>
      </c>
      <c r="G21" s="21">
        <v>0.8340277777777777</v>
      </c>
      <c r="H21" s="6">
        <f t="shared" si="6"/>
        <v>0.3336111111111111</v>
      </c>
      <c r="I21" s="6">
        <f t="shared" si="7"/>
        <v>0.20850694444444443</v>
      </c>
      <c r="J21" s="55">
        <v>68</v>
      </c>
      <c r="K21" s="110"/>
    </row>
    <row r="22" spans="1:11" s="108" customFormat="1" ht="25.5" customHeight="1">
      <c r="A22" s="63" t="s">
        <v>0</v>
      </c>
      <c r="B22" s="5" t="s">
        <v>124</v>
      </c>
      <c r="C22" s="18">
        <v>0.3326388888888889</v>
      </c>
      <c r="D22" s="17">
        <f t="shared" si="4"/>
        <v>0.37986111111111115</v>
      </c>
      <c r="E22" s="75">
        <v>0.7125</v>
      </c>
      <c r="F22" s="19">
        <f t="shared" si="5"/>
        <v>0.18333333333333335</v>
      </c>
      <c r="G22" s="21">
        <v>0.8958333333333334</v>
      </c>
      <c r="H22" s="6">
        <f t="shared" si="6"/>
        <v>0.35833333333333334</v>
      </c>
      <c r="I22" s="6">
        <f t="shared" si="7"/>
        <v>0.22395833333333334</v>
      </c>
      <c r="J22" s="55">
        <v>93</v>
      </c>
      <c r="K22" s="110"/>
    </row>
    <row r="23" spans="1:11" s="108" customFormat="1" ht="25.5" customHeight="1">
      <c r="A23" s="63"/>
      <c r="B23" s="5" t="s">
        <v>23</v>
      </c>
      <c r="C23" s="18">
        <v>0.3333333333333333</v>
      </c>
      <c r="D23" s="17">
        <f t="shared" si="4"/>
        <v>0.4118055555555556</v>
      </c>
      <c r="E23" s="75">
        <v>0.7451388888888889</v>
      </c>
      <c r="F23" s="19">
        <f t="shared" si="5"/>
        <v>0.1840277777777778</v>
      </c>
      <c r="G23" s="21">
        <v>0.9291666666666667</v>
      </c>
      <c r="H23" s="6">
        <f t="shared" si="6"/>
        <v>0.3716666666666667</v>
      </c>
      <c r="I23" s="6">
        <f t="shared" si="7"/>
        <v>0.23229166666666667</v>
      </c>
      <c r="J23" s="55">
        <v>112</v>
      </c>
      <c r="K23" s="110"/>
    </row>
    <row r="24" spans="1:11" s="108" customFormat="1" ht="25.5" customHeight="1">
      <c r="A24" s="63"/>
      <c r="B24" s="5" t="s">
        <v>82</v>
      </c>
      <c r="C24" s="18"/>
      <c r="D24" s="17" t="s">
        <v>0</v>
      </c>
      <c r="E24" s="75"/>
      <c r="F24" s="19" t="s">
        <v>0</v>
      </c>
      <c r="G24" s="21" t="s">
        <v>168</v>
      </c>
      <c r="H24" s="75" t="s">
        <v>0</v>
      </c>
      <c r="I24" s="75" t="s">
        <v>0</v>
      </c>
      <c r="J24" s="55"/>
      <c r="K24" s="110"/>
    </row>
    <row r="25" spans="1:11" s="108" customFormat="1" ht="25.5" customHeight="1">
      <c r="A25" s="63"/>
      <c r="B25" s="5" t="s">
        <v>29</v>
      </c>
      <c r="C25" s="18"/>
      <c r="D25" s="17"/>
      <c r="E25" s="75"/>
      <c r="F25" s="19"/>
      <c r="G25" s="21" t="s">
        <v>168</v>
      </c>
      <c r="H25" s="6"/>
      <c r="I25" s="6"/>
      <c r="J25" s="55"/>
      <c r="K25" s="110"/>
    </row>
    <row r="26" spans="1:11" s="108" customFormat="1" ht="25.5" customHeight="1">
      <c r="A26" s="63"/>
      <c r="B26" s="5" t="s">
        <v>52</v>
      </c>
      <c r="C26" s="18"/>
      <c r="D26" s="17"/>
      <c r="E26" s="75"/>
      <c r="F26" s="19"/>
      <c r="G26" s="21" t="s">
        <v>168</v>
      </c>
      <c r="H26" s="6"/>
      <c r="I26" s="6"/>
      <c r="J26" s="55"/>
      <c r="K26" s="110"/>
    </row>
    <row r="27" spans="1:11" s="108" customFormat="1" ht="15.75" customHeight="1">
      <c r="A27" s="63"/>
      <c r="B27" s="5"/>
      <c r="C27" s="18"/>
      <c r="D27" s="17"/>
      <c r="E27" s="75"/>
      <c r="F27" s="19"/>
      <c r="G27" s="140"/>
      <c r="H27" s="6"/>
      <c r="I27" s="6"/>
      <c r="J27" s="55"/>
      <c r="K27" s="110"/>
    </row>
    <row r="28" spans="1:10" ht="15" customHeight="1">
      <c r="A28" s="63"/>
      <c r="B28" s="122" t="s">
        <v>0</v>
      </c>
      <c r="C28" s="171" t="s">
        <v>42</v>
      </c>
      <c r="D28" s="119">
        <v>90</v>
      </c>
      <c r="E28" s="124" t="s">
        <v>15</v>
      </c>
      <c r="F28" s="112" t="s">
        <v>182</v>
      </c>
      <c r="G28" s="125" t="s">
        <v>35</v>
      </c>
      <c r="H28" s="82">
        <f>+G20-G16</f>
        <v>0.0840277777777777</v>
      </c>
      <c r="I28" s="126" t="s">
        <v>57</v>
      </c>
      <c r="J28" s="105">
        <v>137</v>
      </c>
    </row>
    <row r="29" spans="1:12" ht="20.25" customHeight="1" thickBot="1">
      <c r="A29" s="63"/>
      <c r="B29" s="53" t="s">
        <v>88</v>
      </c>
      <c r="C29" s="36" t="s">
        <v>4</v>
      </c>
      <c r="D29" s="23"/>
      <c r="E29" s="23"/>
      <c r="F29" s="23"/>
      <c r="G29" s="85" t="s">
        <v>3</v>
      </c>
      <c r="H29" s="127" t="s">
        <v>56</v>
      </c>
      <c r="I29" s="34" t="s">
        <v>62</v>
      </c>
      <c r="J29" s="59" t="s">
        <v>15</v>
      </c>
      <c r="K29" s="111"/>
      <c r="L29" s="111" t="s">
        <v>0</v>
      </c>
    </row>
    <row r="30" spans="1:12" ht="21.75" customHeight="1" thickTop="1">
      <c r="A30" s="63"/>
      <c r="B30" s="5" t="s">
        <v>104</v>
      </c>
      <c r="C30" s="18">
        <v>0.27499999999999997</v>
      </c>
      <c r="D30" s="17"/>
      <c r="E30" s="17"/>
      <c r="F30" s="19"/>
      <c r="G30" s="21">
        <v>0.5236111111111111</v>
      </c>
      <c r="H30" s="6">
        <f>(+G30/3000)*1600</f>
        <v>0.27925925925925926</v>
      </c>
      <c r="I30" s="6">
        <f>(+G30/3000)*1000</f>
        <v>0.17453703703703705</v>
      </c>
      <c r="J30" s="55">
        <v>8</v>
      </c>
      <c r="K30" s="110"/>
      <c r="L30" s="110"/>
    </row>
    <row r="31" spans="1:12" ht="21.75" customHeight="1">
      <c r="A31" s="63"/>
      <c r="B31" s="5" t="s">
        <v>133</v>
      </c>
      <c r="C31" s="18">
        <v>0.27499999999999997</v>
      </c>
      <c r="D31" s="17"/>
      <c r="E31" s="17"/>
      <c r="F31" s="19"/>
      <c r="G31" s="20">
        <v>0.5243055555555556</v>
      </c>
      <c r="H31" s="6">
        <f aca="true" t="shared" si="8" ref="H31:H37">(+G31/3000)*1600</f>
        <v>0.2796296296296296</v>
      </c>
      <c r="I31" s="6">
        <f aca="true" t="shared" si="9" ref="I31:I37">(+G31/3000)*1000</f>
        <v>0.17476851851851852</v>
      </c>
      <c r="J31" s="55">
        <v>9</v>
      </c>
      <c r="K31" s="110"/>
      <c r="L31" s="110"/>
    </row>
    <row r="32" spans="1:12" ht="22.5" customHeight="1">
      <c r="A32" s="63"/>
      <c r="B32" s="5" t="s">
        <v>125</v>
      </c>
      <c r="C32" s="18">
        <v>0.27638888888888885</v>
      </c>
      <c r="D32" s="17"/>
      <c r="E32" s="17"/>
      <c r="F32" s="19"/>
      <c r="G32" s="20">
        <v>0.5395833333333333</v>
      </c>
      <c r="H32" s="6">
        <f t="shared" si="8"/>
        <v>0.2877777777777778</v>
      </c>
      <c r="I32" s="6">
        <f t="shared" si="9"/>
        <v>0.1798611111111111</v>
      </c>
      <c r="J32" s="55">
        <v>14</v>
      </c>
      <c r="K32" s="110"/>
      <c r="L32" s="110"/>
    </row>
    <row r="33" spans="1:12" ht="22.5" customHeight="1">
      <c r="A33" s="63"/>
      <c r="B33" s="5" t="s">
        <v>126</v>
      </c>
      <c r="C33" s="18">
        <v>0.32083333333333336</v>
      </c>
      <c r="D33" s="17"/>
      <c r="E33" s="17"/>
      <c r="F33" s="19"/>
      <c r="G33" s="20">
        <v>0.6298611111111111</v>
      </c>
      <c r="H33" s="6">
        <f t="shared" si="8"/>
        <v>0.3359259259259259</v>
      </c>
      <c r="I33" s="6">
        <f t="shared" si="9"/>
        <v>0.2099537037037037</v>
      </c>
      <c r="J33" s="55">
        <v>70</v>
      </c>
      <c r="K33" s="110"/>
      <c r="L33" s="110"/>
    </row>
    <row r="34" spans="1:12" ht="22.5" customHeight="1">
      <c r="A34" s="63"/>
      <c r="B34" s="5" t="s">
        <v>130</v>
      </c>
      <c r="C34" s="18">
        <v>0.3673611111111111</v>
      </c>
      <c r="D34" s="17"/>
      <c r="E34" s="17"/>
      <c r="F34" s="19"/>
      <c r="G34" s="20">
        <v>0.7152777777777778</v>
      </c>
      <c r="H34" s="6">
        <f t="shared" si="8"/>
        <v>0.3814814814814815</v>
      </c>
      <c r="I34" s="6">
        <f t="shared" si="9"/>
        <v>0.23842592592592593</v>
      </c>
      <c r="J34" s="55">
        <v>70</v>
      </c>
      <c r="K34" s="110"/>
      <c r="L34" s="110"/>
    </row>
    <row r="35" spans="1:12" ht="22.5" customHeight="1">
      <c r="A35" s="63"/>
      <c r="B35" s="5" t="s">
        <v>129</v>
      </c>
      <c r="C35" s="18">
        <v>0.3638888888888889</v>
      </c>
      <c r="D35" s="17"/>
      <c r="E35" s="17"/>
      <c r="F35" s="19"/>
      <c r="G35" s="20">
        <v>0.71875</v>
      </c>
      <c r="H35" s="6">
        <f t="shared" si="8"/>
        <v>0.3833333333333333</v>
      </c>
      <c r="I35" s="6">
        <f t="shared" si="9"/>
        <v>0.23958333333333331</v>
      </c>
      <c r="J35" s="55">
        <v>72</v>
      </c>
      <c r="K35" s="110"/>
      <c r="L35" s="110"/>
    </row>
    <row r="36" spans="1:12" ht="22.5" customHeight="1">
      <c r="A36" s="63"/>
      <c r="B36" s="5" t="s">
        <v>79</v>
      </c>
      <c r="C36" s="18">
        <v>0.3368055555555556</v>
      </c>
      <c r="D36" s="17"/>
      <c r="E36" s="17"/>
      <c r="F36" s="19"/>
      <c r="G36" s="20">
        <v>0.720138888888889</v>
      </c>
      <c r="H36" s="6">
        <f t="shared" si="8"/>
        <v>0.3840740740740741</v>
      </c>
      <c r="I36" s="6">
        <f t="shared" si="9"/>
        <v>0.24004629629629634</v>
      </c>
      <c r="J36" s="55">
        <v>73</v>
      </c>
      <c r="K36" s="110"/>
      <c r="L36" s="110"/>
    </row>
    <row r="37" spans="1:12" ht="22.5" customHeight="1">
      <c r="A37" s="63"/>
      <c r="B37" s="5" t="s">
        <v>89</v>
      </c>
      <c r="C37" s="18">
        <v>0.4166666666666667</v>
      </c>
      <c r="D37" s="17"/>
      <c r="E37" s="17"/>
      <c r="F37" s="19"/>
      <c r="G37" s="20">
        <v>0.8659722222222223</v>
      </c>
      <c r="H37" s="6">
        <f t="shared" si="8"/>
        <v>0.46185185185185185</v>
      </c>
      <c r="I37" s="6">
        <f t="shared" si="9"/>
        <v>0.2886574074074074</v>
      </c>
      <c r="J37" s="55">
        <v>86</v>
      </c>
      <c r="K37" s="110"/>
      <c r="L37" s="110"/>
    </row>
    <row r="38" spans="1:12" ht="22.5" customHeight="1">
      <c r="A38" s="63"/>
      <c r="B38" s="5" t="s">
        <v>77</v>
      </c>
      <c r="C38" s="18"/>
      <c r="D38" s="17"/>
      <c r="E38" s="17"/>
      <c r="F38" s="19"/>
      <c r="G38" s="21" t="s">
        <v>168</v>
      </c>
      <c r="H38" s="14"/>
      <c r="I38" s="14"/>
      <c r="J38" s="55"/>
      <c r="K38" s="110"/>
      <c r="L38" s="110"/>
    </row>
    <row r="39" spans="1:12" ht="13.5" customHeight="1">
      <c r="A39" s="63"/>
      <c r="B39" s="5"/>
      <c r="C39" s="18"/>
      <c r="D39" s="17"/>
      <c r="E39" s="17"/>
      <c r="F39" s="19"/>
      <c r="G39" s="20"/>
      <c r="H39" s="14"/>
      <c r="I39" s="14"/>
      <c r="J39" s="55"/>
      <c r="K39" s="110"/>
      <c r="L39" s="110"/>
    </row>
    <row r="40" spans="2:10" ht="15.75">
      <c r="B40" s="122" t="s">
        <v>0</v>
      </c>
      <c r="C40" s="171" t="s">
        <v>42</v>
      </c>
      <c r="D40" s="119">
        <v>153</v>
      </c>
      <c r="E40" s="124" t="s">
        <v>15</v>
      </c>
      <c r="F40" s="112" t="s">
        <v>184</v>
      </c>
      <c r="G40" s="125" t="s">
        <v>35</v>
      </c>
      <c r="H40" s="82">
        <f>+G34-G30</f>
        <v>0.19166666666666665</v>
      </c>
      <c r="I40" s="126" t="s">
        <v>57</v>
      </c>
      <c r="J40" s="105">
        <v>87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2"/>
  <sheetViews>
    <sheetView zoomScale="80" zoomScaleNormal="80" zoomScalePageLayoutView="0" workbookViewId="0" topLeftCell="A19">
      <selection activeCell="J31" sqref="J31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3" width="9.28125" style="0" customWidth="1"/>
    <col min="4" max="4" width="11.28125" style="0" customWidth="1"/>
    <col min="5" max="5" width="11.421875" style="0" hidden="1" customWidth="1"/>
    <col min="6" max="6" width="10.8515625" style="0" customWidth="1"/>
    <col min="7" max="7" width="0.13671875" style="0" hidden="1" customWidth="1"/>
    <col min="8" max="8" width="10.421875" style="0" customWidth="1"/>
    <col min="9" max="9" width="10.140625" style="0" customWidth="1"/>
    <col min="10" max="10" width="9.28125" style="0" customWidth="1"/>
    <col min="11" max="11" width="10.140625" style="0" customWidth="1"/>
    <col min="12" max="12" width="6.421875" style="0" customWidth="1"/>
    <col min="13" max="13" width="12.140625" style="80" customWidth="1"/>
  </cols>
  <sheetData>
    <row r="2" ht="13.5" thickBot="1"/>
    <row r="3" spans="2:12" ht="16.5" thickTop="1">
      <c r="B3" s="104" t="s">
        <v>194</v>
      </c>
      <c r="C3" s="38" t="s">
        <v>193</v>
      </c>
      <c r="D3" s="38"/>
      <c r="E3" s="38"/>
      <c r="F3" s="38"/>
      <c r="G3" s="38"/>
      <c r="H3" s="39"/>
      <c r="I3" s="106" t="s">
        <v>0</v>
      </c>
      <c r="J3" s="38"/>
      <c r="K3" s="73"/>
      <c r="L3" s="42" t="s">
        <v>0</v>
      </c>
    </row>
    <row r="4" spans="2:12" ht="15.75">
      <c r="B4" s="49" t="s">
        <v>24</v>
      </c>
      <c r="C4" s="2"/>
      <c r="D4" s="2"/>
      <c r="E4" s="2"/>
      <c r="F4" s="24" t="s">
        <v>0</v>
      </c>
      <c r="G4" s="2"/>
      <c r="H4" s="3"/>
      <c r="I4" s="107" t="s">
        <v>0</v>
      </c>
      <c r="J4" s="2"/>
      <c r="K4" s="2"/>
      <c r="L4" s="44" t="s">
        <v>0</v>
      </c>
    </row>
    <row r="5" spans="2:13" ht="12.75" customHeight="1">
      <c r="B5" s="49" t="s">
        <v>0</v>
      </c>
      <c r="C5" s="2"/>
      <c r="D5" s="2"/>
      <c r="E5" s="2"/>
      <c r="F5" s="24"/>
      <c r="G5" s="2" t="s">
        <v>0</v>
      </c>
      <c r="H5" s="3"/>
      <c r="I5" s="32"/>
      <c r="J5" s="2"/>
      <c r="K5" s="2"/>
      <c r="L5" s="44"/>
      <c r="M5"/>
    </row>
    <row r="6" spans="2:13" ht="13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34" t="s">
        <v>37</v>
      </c>
      <c r="K6" s="34" t="s">
        <v>80</v>
      </c>
      <c r="L6" s="50" t="s">
        <v>15</v>
      </c>
      <c r="M6" s="103" t="s">
        <v>20</v>
      </c>
    </row>
    <row r="7" spans="1:13" ht="28.5" customHeight="1" thickTop="1">
      <c r="A7" s="63"/>
      <c r="B7" s="5" t="s">
        <v>33</v>
      </c>
      <c r="C7" s="26">
        <v>0.2111111111111111</v>
      </c>
      <c r="D7" s="17">
        <f aca="true" t="shared" si="0" ref="D7:D17">+E7-C7</f>
        <v>0.2270833333333334</v>
      </c>
      <c r="E7" s="27">
        <v>0.4381944444444445</v>
      </c>
      <c r="F7" s="54">
        <f aca="true" t="shared" si="1" ref="F7:F17">+G7-E7</f>
        <v>0.2251052188552189</v>
      </c>
      <c r="G7" s="6">
        <f aca="true" t="shared" si="2" ref="G7:G17">(+I7/4950)*4800</f>
        <v>0.6632996632996634</v>
      </c>
      <c r="H7" s="86">
        <f aca="true" t="shared" si="3" ref="H7:H17">AVERAGE(F7,D7)</f>
        <v>0.22609427609427613</v>
      </c>
      <c r="I7" s="25">
        <v>0.6840277777777778</v>
      </c>
      <c r="J7" s="6">
        <f aca="true" t="shared" si="4" ref="J7:J17">(+I7/4950)*1600</f>
        <v>0.22109988776655445</v>
      </c>
      <c r="K7" s="6">
        <f aca="true" t="shared" si="5" ref="K7:K17">(+I7/4950)*1000</f>
        <v>0.13818742985409652</v>
      </c>
      <c r="L7" s="81">
        <v>1</v>
      </c>
      <c r="M7" s="117">
        <f>+(I7/4950)*5000</f>
        <v>0.6909371492704827</v>
      </c>
    </row>
    <row r="8" spans="1:13" ht="28.5" customHeight="1">
      <c r="A8" s="63"/>
      <c r="B8" s="5" t="s">
        <v>43</v>
      </c>
      <c r="C8" s="18">
        <v>0.2152777777777778</v>
      </c>
      <c r="D8" s="17">
        <f t="shared" si="0"/>
        <v>0.2409722222222222</v>
      </c>
      <c r="E8" s="6">
        <v>0.45625</v>
      </c>
      <c r="F8" s="54">
        <f t="shared" si="1"/>
        <v>0.2319654882154883</v>
      </c>
      <c r="G8" s="6">
        <f t="shared" si="2"/>
        <v>0.6882154882154883</v>
      </c>
      <c r="H8" s="86">
        <f t="shared" si="3"/>
        <v>0.23646885521885525</v>
      </c>
      <c r="I8" s="21">
        <v>0.7097222222222223</v>
      </c>
      <c r="J8" s="6">
        <f t="shared" si="4"/>
        <v>0.2294051627384961</v>
      </c>
      <c r="K8" s="6">
        <f t="shared" si="5"/>
        <v>0.14337822671156006</v>
      </c>
      <c r="L8" s="64">
        <v>4</v>
      </c>
      <c r="M8" s="117">
        <f aca="true" t="shared" si="6" ref="M8:M17">+(I8/4950)*5000</f>
        <v>0.7168911335578003</v>
      </c>
    </row>
    <row r="9" spans="1:13" ht="28.5" customHeight="1">
      <c r="A9" s="63"/>
      <c r="B9" s="5" t="s">
        <v>21</v>
      </c>
      <c r="C9" s="18">
        <v>0.2111111111111111</v>
      </c>
      <c r="D9" s="17">
        <f t="shared" si="0"/>
        <v>0.24166666666666667</v>
      </c>
      <c r="E9" s="6">
        <v>0.4527777777777778</v>
      </c>
      <c r="F9" s="54">
        <f t="shared" si="1"/>
        <v>0.2374579124579123</v>
      </c>
      <c r="G9" s="6">
        <f t="shared" si="2"/>
        <v>0.6902356902356901</v>
      </c>
      <c r="H9" s="86">
        <f t="shared" si="3"/>
        <v>0.23956228956228948</v>
      </c>
      <c r="I9" s="21">
        <v>0.7118055555555555</v>
      </c>
      <c r="J9" s="6">
        <f t="shared" si="4"/>
        <v>0.2300785634118967</v>
      </c>
      <c r="K9" s="6">
        <f t="shared" si="5"/>
        <v>0.14379910213243544</v>
      </c>
      <c r="L9" s="64">
        <v>5</v>
      </c>
      <c r="M9" s="117">
        <f t="shared" si="6"/>
        <v>0.7189955106621772</v>
      </c>
    </row>
    <row r="10" spans="1:13" ht="28.5" customHeight="1">
      <c r="A10" s="63"/>
      <c r="B10" s="5" t="s">
        <v>44</v>
      </c>
      <c r="C10" s="18">
        <v>0.23263888888888887</v>
      </c>
      <c r="D10" s="17">
        <f t="shared" si="0"/>
        <v>0.2583333333333333</v>
      </c>
      <c r="E10" s="6">
        <v>0.4909722222222222</v>
      </c>
      <c r="F10" s="54">
        <f t="shared" si="1"/>
        <v>0.25178872053872053</v>
      </c>
      <c r="G10" s="6">
        <f t="shared" si="2"/>
        <v>0.7427609427609427</v>
      </c>
      <c r="H10" s="86">
        <f t="shared" si="3"/>
        <v>0.25506102693602695</v>
      </c>
      <c r="I10" s="35">
        <v>0.7659722222222222</v>
      </c>
      <c r="J10" s="6">
        <f t="shared" si="4"/>
        <v>0.24758698092031423</v>
      </c>
      <c r="K10" s="6">
        <f t="shared" si="5"/>
        <v>0.15474186307519638</v>
      </c>
      <c r="L10" s="64">
        <v>20</v>
      </c>
      <c r="M10" s="117">
        <f t="shared" si="6"/>
        <v>0.773709315375982</v>
      </c>
    </row>
    <row r="11" spans="1:13" ht="28.5" customHeight="1">
      <c r="A11" s="63"/>
      <c r="B11" s="5" t="s">
        <v>115</v>
      </c>
      <c r="C11" s="18">
        <v>0.24305555555555555</v>
      </c>
      <c r="D11" s="17">
        <f t="shared" si="0"/>
        <v>0.2569444444444444</v>
      </c>
      <c r="E11" s="6">
        <v>0.5</v>
      </c>
      <c r="F11" s="54">
        <f t="shared" si="1"/>
        <v>0.2468013468013469</v>
      </c>
      <c r="G11" s="6">
        <f t="shared" si="2"/>
        <v>0.7468013468013469</v>
      </c>
      <c r="H11" s="86">
        <f t="shared" si="3"/>
        <v>0.25187289562289567</v>
      </c>
      <c r="I11" s="21">
        <v>0.7701388888888889</v>
      </c>
      <c r="J11" s="6">
        <f t="shared" si="4"/>
        <v>0.24893378226711563</v>
      </c>
      <c r="K11" s="6">
        <f t="shared" si="5"/>
        <v>0.15558361391694728</v>
      </c>
      <c r="L11" s="64">
        <v>23</v>
      </c>
      <c r="M11" s="117">
        <f t="shared" si="6"/>
        <v>0.7779180695847363</v>
      </c>
    </row>
    <row r="12" spans="1:13" ht="28.5" customHeight="1">
      <c r="A12" s="63"/>
      <c r="B12" s="5" t="s">
        <v>177</v>
      </c>
      <c r="C12" s="18">
        <v>0.25416666666666665</v>
      </c>
      <c r="D12" s="17">
        <f t="shared" si="0"/>
        <v>0.25069444444444444</v>
      </c>
      <c r="E12" s="6">
        <v>0.5048611111111111</v>
      </c>
      <c r="F12" s="54">
        <f t="shared" si="1"/>
        <v>0.25877525252525246</v>
      </c>
      <c r="G12" s="6">
        <f t="shared" si="2"/>
        <v>0.7636363636363636</v>
      </c>
      <c r="H12" s="86">
        <f t="shared" si="3"/>
        <v>0.25473484848484845</v>
      </c>
      <c r="I12" s="35">
        <v>0.7875</v>
      </c>
      <c r="J12" s="6">
        <f t="shared" si="4"/>
        <v>0.2545454545454545</v>
      </c>
      <c r="K12" s="6">
        <f t="shared" si="5"/>
        <v>0.15909090909090906</v>
      </c>
      <c r="L12" s="64">
        <v>31</v>
      </c>
      <c r="M12" s="180">
        <f t="shared" si="6"/>
        <v>0.7954545454545454</v>
      </c>
    </row>
    <row r="13" spans="1:13" ht="28.5" customHeight="1">
      <c r="A13" s="63"/>
      <c r="B13" s="5" t="s">
        <v>114</v>
      </c>
      <c r="C13" s="18">
        <v>0.25</v>
      </c>
      <c r="D13" s="17">
        <f t="shared" si="0"/>
        <v>0.2743055555555556</v>
      </c>
      <c r="E13" s="6">
        <v>0.5243055555555556</v>
      </c>
      <c r="F13" s="54">
        <f t="shared" si="1"/>
        <v>0.2649200336700338</v>
      </c>
      <c r="G13" s="6">
        <f t="shared" si="2"/>
        <v>0.7892255892255894</v>
      </c>
      <c r="H13" s="86">
        <f t="shared" si="3"/>
        <v>0.2696127946127947</v>
      </c>
      <c r="I13" s="35">
        <v>0.813888888888889</v>
      </c>
      <c r="J13" s="6">
        <f t="shared" si="4"/>
        <v>0.2630751964085298</v>
      </c>
      <c r="K13" s="6">
        <f t="shared" si="5"/>
        <v>0.16442199775533112</v>
      </c>
      <c r="L13" s="64">
        <v>44</v>
      </c>
      <c r="M13" s="180">
        <f t="shared" si="6"/>
        <v>0.8221099887766556</v>
      </c>
    </row>
    <row r="14" spans="1:13" ht="28.5" customHeight="1">
      <c r="A14" s="63"/>
      <c r="B14" s="5" t="s">
        <v>50</v>
      </c>
      <c r="C14" s="18">
        <v>0.25416666666666665</v>
      </c>
      <c r="D14" s="17">
        <f t="shared" si="0"/>
        <v>0.2743055555555556</v>
      </c>
      <c r="E14" s="6">
        <v>0.5284722222222222</v>
      </c>
      <c r="F14" s="54">
        <f t="shared" si="1"/>
        <v>0.2762415824915826</v>
      </c>
      <c r="G14" s="6">
        <f t="shared" si="2"/>
        <v>0.8047138047138048</v>
      </c>
      <c r="H14" s="86">
        <f t="shared" si="3"/>
        <v>0.2752735690235691</v>
      </c>
      <c r="I14" s="35">
        <v>0.8298611111111112</v>
      </c>
      <c r="J14" s="6">
        <f t="shared" si="4"/>
        <v>0.26823793490460157</v>
      </c>
      <c r="K14" s="6">
        <f t="shared" si="5"/>
        <v>0.167648709315376</v>
      </c>
      <c r="L14" s="64">
        <v>49</v>
      </c>
      <c r="M14" s="117">
        <f t="shared" si="6"/>
        <v>0.8382435465768799</v>
      </c>
    </row>
    <row r="15" spans="1:13" ht="28.5" customHeight="1">
      <c r="A15" s="63"/>
      <c r="B15" s="5" t="s">
        <v>203</v>
      </c>
      <c r="C15" s="18">
        <v>0.25416666666666665</v>
      </c>
      <c r="D15" s="17">
        <f t="shared" si="0"/>
        <v>0.27569444444444446</v>
      </c>
      <c r="E15" s="6">
        <v>0.5298611111111111</v>
      </c>
      <c r="F15" s="54">
        <f t="shared" si="1"/>
        <v>0.27754629629629635</v>
      </c>
      <c r="G15" s="6">
        <f t="shared" si="2"/>
        <v>0.8074074074074075</v>
      </c>
      <c r="H15" s="86">
        <f t="shared" si="3"/>
        <v>0.2766203703703704</v>
      </c>
      <c r="I15" s="35">
        <v>0.8326388888888889</v>
      </c>
      <c r="J15" s="6">
        <f t="shared" si="4"/>
        <v>0.2691358024691358</v>
      </c>
      <c r="K15" s="6">
        <f t="shared" si="5"/>
        <v>0.1682098765432099</v>
      </c>
      <c r="L15" s="64">
        <v>55</v>
      </c>
      <c r="M15" s="180">
        <f t="shared" si="6"/>
        <v>0.8410493827160495</v>
      </c>
    </row>
    <row r="16" spans="1:13" ht="28.5" customHeight="1">
      <c r="A16" s="63"/>
      <c r="B16" s="5" t="s">
        <v>71</v>
      </c>
      <c r="C16" s="18">
        <v>0.26458333333333334</v>
      </c>
      <c r="D16" s="17">
        <f t="shared" si="0"/>
        <v>0.2805555555555556</v>
      </c>
      <c r="E16" s="6">
        <v>0.545138888888889</v>
      </c>
      <c r="F16" s="54">
        <f t="shared" si="1"/>
        <v>0.26563552188552186</v>
      </c>
      <c r="G16" s="6">
        <f t="shared" si="2"/>
        <v>0.8107744107744108</v>
      </c>
      <c r="H16" s="86">
        <f t="shared" si="3"/>
        <v>0.2730955387205387</v>
      </c>
      <c r="I16" s="21">
        <v>0.8361111111111111</v>
      </c>
      <c r="J16" s="6">
        <f t="shared" si="4"/>
        <v>0.2702581369248036</v>
      </c>
      <c r="K16" s="6">
        <f t="shared" si="5"/>
        <v>0.16891133557800225</v>
      </c>
      <c r="L16" s="64">
        <v>57</v>
      </c>
      <c r="M16" s="117">
        <f t="shared" si="6"/>
        <v>0.8445566778900113</v>
      </c>
    </row>
    <row r="17" spans="1:13" ht="28.5" customHeight="1">
      <c r="A17" s="63"/>
      <c r="B17" s="5" t="s">
        <v>45</v>
      </c>
      <c r="C17" s="18">
        <v>0.2604166666666667</v>
      </c>
      <c r="D17" s="17">
        <f t="shared" si="0"/>
        <v>0.28472222222222227</v>
      </c>
      <c r="E17" s="6">
        <v>0.545138888888889</v>
      </c>
      <c r="F17" s="54">
        <f t="shared" si="1"/>
        <v>0.27640993265993263</v>
      </c>
      <c r="G17" s="6">
        <f t="shared" si="2"/>
        <v>0.8215488215488216</v>
      </c>
      <c r="H17" s="86">
        <f t="shared" si="3"/>
        <v>0.2805660774410774</v>
      </c>
      <c r="I17" s="21">
        <v>0.8472222222222222</v>
      </c>
      <c r="J17" s="6">
        <f t="shared" si="4"/>
        <v>0.27384960718294055</v>
      </c>
      <c r="K17" s="6">
        <f t="shared" si="5"/>
        <v>0.17115600448933782</v>
      </c>
      <c r="L17" s="64">
        <v>66</v>
      </c>
      <c r="M17" s="117">
        <f t="shared" si="6"/>
        <v>0.8557800224466892</v>
      </c>
    </row>
    <row r="18" spans="1:13" ht="28.5" customHeight="1">
      <c r="A18" s="63"/>
      <c r="B18" s="5"/>
      <c r="C18" s="18"/>
      <c r="D18" s="17"/>
      <c r="E18" s="6"/>
      <c r="F18" s="54"/>
      <c r="G18" s="6"/>
      <c r="H18" s="86"/>
      <c r="I18" s="175"/>
      <c r="J18" s="6"/>
      <c r="K18" s="6"/>
      <c r="L18" s="64"/>
      <c r="M18" s="83"/>
    </row>
    <row r="19" spans="2:12" ht="21.75" customHeight="1">
      <c r="B19" s="173" t="s">
        <v>175</v>
      </c>
      <c r="C19" s="176" t="s">
        <v>141</v>
      </c>
      <c r="D19" s="178" t="s">
        <v>0</v>
      </c>
      <c r="E19" s="174" t="s">
        <v>0</v>
      </c>
      <c r="F19" s="231" t="s">
        <v>54</v>
      </c>
      <c r="G19" s="231"/>
      <c r="H19" s="182">
        <f>SUM(L7:L11)</f>
        <v>53</v>
      </c>
      <c r="I19" s="120" t="s">
        <v>35</v>
      </c>
      <c r="J19" s="17">
        <f>+I11-I7</f>
        <v>0.08611111111111114</v>
      </c>
      <c r="K19" s="121" t="s">
        <v>59</v>
      </c>
      <c r="L19" s="101">
        <v>122</v>
      </c>
    </row>
    <row r="20" spans="2:13" ht="16.5" thickBot="1">
      <c r="B20" s="52" t="s">
        <v>96</v>
      </c>
      <c r="C20" s="28" t="s">
        <v>1</v>
      </c>
      <c r="D20" s="28" t="s">
        <v>2</v>
      </c>
      <c r="E20" s="29" t="s">
        <v>5</v>
      </c>
      <c r="F20" s="28" t="s">
        <v>6</v>
      </c>
      <c r="G20" s="29" t="s">
        <v>7</v>
      </c>
      <c r="H20" s="30" t="s">
        <v>8</v>
      </c>
      <c r="I20" s="31" t="s">
        <v>3</v>
      </c>
      <c r="J20" s="34" t="s">
        <v>37</v>
      </c>
      <c r="K20" s="34" t="s">
        <v>80</v>
      </c>
      <c r="L20" s="50" t="s">
        <v>15</v>
      </c>
      <c r="M20" s="12" t="s">
        <v>201</v>
      </c>
    </row>
    <row r="21" spans="1:13" ht="28.5" customHeight="1" thickTop="1">
      <c r="A21" s="63"/>
      <c r="B21" s="5" t="s">
        <v>69</v>
      </c>
      <c r="C21" s="18">
        <v>0.2576388888888889</v>
      </c>
      <c r="D21" s="17">
        <f aca="true" t="shared" si="7" ref="D21:D28">+E21-C21</f>
        <v>0.2840277777777777</v>
      </c>
      <c r="E21" s="6">
        <v>0.5416666666666666</v>
      </c>
      <c r="F21" s="54"/>
      <c r="G21" s="6"/>
      <c r="H21" s="86"/>
      <c r="I21" s="170">
        <v>0.6687500000000001</v>
      </c>
      <c r="J21" s="6">
        <f aca="true" t="shared" si="8" ref="J21:J28">(+I21/4000)*1600</f>
        <v>0.2675</v>
      </c>
      <c r="K21" s="6">
        <f aca="true" t="shared" si="9" ref="K21:K28">(+I21/4000)*1000</f>
        <v>0.16718750000000002</v>
      </c>
      <c r="L21" s="64">
        <v>8</v>
      </c>
      <c r="M21" s="13">
        <f aca="true" t="shared" si="10" ref="M21:M28">+I21*(5000/4000)^1.06</f>
        <v>0.8472048022109949</v>
      </c>
    </row>
    <row r="22" spans="1:13" ht="28.5" customHeight="1">
      <c r="A22" s="63"/>
      <c r="B22" s="5" t="s">
        <v>117</v>
      </c>
      <c r="C22" s="18">
        <v>0.2534722222222222</v>
      </c>
      <c r="D22" s="17">
        <f t="shared" si="7"/>
        <v>0.2847222222222222</v>
      </c>
      <c r="E22" s="6">
        <v>0.5381944444444444</v>
      </c>
      <c r="F22" s="54"/>
      <c r="G22" s="6"/>
      <c r="H22" s="86"/>
      <c r="I22" s="35">
        <v>0.6708333333333334</v>
      </c>
      <c r="J22" s="6">
        <f t="shared" si="8"/>
        <v>0.26833333333333337</v>
      </c>
      <c r="K22" s="6">
        <f t="shared" si="9"/>
        <v>0.16770833333333335</v>
      </c>
      <c r="L22" s="64">
        <v>9</v>
      </c>
      <c r="M22" s="13">
        <f t="shared" si="10"/>
        <v>0.8498440695076024</v>
      </c>
    </row>
    <row r="23" spans="1:13" ht="28.5" customHeight="1">
      <c r="A23" s="63"/>
      <c r="B23" s="5" t="s">
        <v>27</v>
      </c>
      <c r="C23" s="18">
        <v>0.25416666666666665</v>
      </c>
      <c r="D23" s="17">
        <f t="shared" si="7"/>
        <v>0.29027777777777775</v>
      </c>
      <c r="E23" s="6">
        <v>0.5444444444444444</v>
      </c>
      <c r="F23" s="54"/>
      <c r="G23" s="6"/>
      <c r="H23" s="86"/>
      <c r="I23" s="170">
        <v>0.6743055555555556</v>
      </c>
      <c r="J23" s="6">
        <f t="shared" si="8"/>
        <v>0.26972222222222225</v>
      </c>
      <c r="K23" s="6">
        <f t="shared" si="9"/>
        <v>0.1685763888888889</v>
      </c>
      <c r="L23" s="64">
        <v>10</v>
      </c>
      <c r="M23" s="13">
        <f t="shared" si="10"/>
        <v>0.8542428483352815</v>
      </c>
    </row>
    <row r="24" spans="1:13" ht="28.5" customHeight="1">
      <c r="A24" s="63"/>
      <c r="B24" s="5" t="s">
        <v>40</v>
      </c>
      <c r="C24" s="18">
        <v>0.2569444444444445</v>
      </c>
      <c r="D24" s="17">
        <f t="shared" si="7"/>
        <v>0.2874999999999999</v>
      </c>
      <c r="E24" s="6">
        <v>0.5444444444444444</v>
      </c>
      <c r="F24" s="54"/>
      <c r="G24" s="6"/>
      <c r="H24" s="86"/>
      <c r="I24" s="170">
        <v>0.6777777777777777</v>
      </c>
      <c r="J24" s="6">
        <f t="shared" si="8"/>
        <v>0.2711111111111111</v>
      </c>
      <c r="K24" s="6">
        <f t="shared" si="9"/>
        <v>0.16944444444444443</v>
      </c>
      <c r="L24" s="64">
        <v>11</v>
      </c>
      <c r="M24" s="13">
        <f t="shared" si="10"/>
        <v>0.8586416271629604</v>
      </c>
    </row>
    <row r="25" spans="1:13" ht="28.5" customHeight="1">
      <c r="A25" s="63"/>
      <c r="B25" s="5" t="s">
        <v>118</v>
      </c>
      <c r="C25" s="18">
        <v>0.27499999999999997</v>
      </c>
      <c r="D25" s="17">
        <f t="shared" si="7"/>
        <v>0.3048611111111111</v>
      </c>
      <c r="E25" s="6">
        <v>0.579861111111111</v>
      </c>
      <c r="F25" s="54"/>
      <c r="G25" s="6"/>
      <c r="H25" s="86"/>
      <c r="I25" s="181">
        <v>0.7194444444444444</v>
      </c>
      <c r="J25" s="6">
        <f t="shared" si="8"/>
        <v>0.2877777777777778</v>
      </c>
      <c r="K25" s="6">
        <f t="shared" si="9"/>
        <v>0.1798611111111111</v>
      </c>
      <c r="L25" s="64">
        <v>23</v>
      </c>
      <c r="M25" s="13">
        <f t="shared" si="10"/>
        <v>0.9114269730951097</v>
      </c>
    </row>
    <row r="26" spans="1:13" ht="28.5" customHeight="1">
      <c r="A26" s="63"/>
      <c r="B26" s="5" t="s">
        <v>61</v>
      </c>
      <c r="C26" s="18">
        <v>0.2847222222222222</v>
      </c>
      <c r="D26" s="17">
        <f t="shared" si="7"/>
        <v>0.3138888888888889</v>
      </c>
      <c r="E26" s="6">
        <v>0.5986111111111111</v>
      </c>
      <c r="F26" s="54"/>
      <c r="G26" s="6"/>
      <c r="H26" s="86"/>
      <c r="I26" s="170">
        <v>0.7381944444444444</v>
      </c>
      <c r="J26" s="6">
        <f t="shared" si="8"/>
        <v>0.29527777777777775</v>
      </c>
      <c r="K26" s="6">
        <f t="shared" si="9"/>
        <v>0.1845486111111111</v>
      </c>
      <c r="L26" s="64">
        <v>28</v>
      </c>
      <c r="M26" s="13">
        <f t="shared" si="10"/>
        <v>0.9351803787645768</v>
      </c>
    </row>
    <row r="27" spans="1:13" ht="28.5" customHeight="1">
      <c r="A27" s="63"/>
      <c r="B27" s="5" t="s">
        <v>176</v>
      </c>
      <c r="C27" s="18">
        <v>0.2986111111111111</v>
      </c>
      <c r="D27" s="17">
        <f t="shared" si="7"/>
        <v>0.33402777777777776</v>
      </c>
      <c r="E27" s="6">
        <v>0.6326388888888889</v>
      </c>
      <c r="F27" s="54"/>
      <c r="G27" s="6"/>
      <c r="H27" s="86"/>
      <c r="I27" s="181">
        <v>0.7847222222222222</v>
      </c>
      <c r="J27" s="6">
        <f t="shared" si="8"/>
        <v>0.3138888888888889</v>
      </c>
      <c r="K27" s="6">
        <f t="shared" si="9"/>
        <v>0.19618055555555555</v>
      </c>
      <c r="L27" s="64">
        <v>40</v>
      </c>
      <c r="M27" s="13">
        <f t="shared" si="10"/>
        <v>0.9941240150554768</v>
      </c>
    </row>
    <row r="28" spans="1:13" ht="28.5" customHeight="1">
      <c r="A28" s="63"/>
      <c r="B28" s="5" t="s">
        <v>70</v>
      </c>
      <c r="C28" s="18">
        <v>0.3125</v>
      </c>
      <c r="D28" s="17">
        <f t="shared" si="7"/>
        <v>0.3784722222222222</v>
      </c>
      <c r="E28" s="6">
        <v>0.6909722222222222</v>
      </c>
      <c r="F28" s="54"/>
      <c r="G28" s="6"/>
      <c r="H28" s="86"/>
      <c r="I28" s="25">
        <v>0.8534722222222223</v>
      </c>
      <c r="J28" s="6">
        <f t="shared" si="8"/>
        <v>0.3413888888888889</v>
      </c>
      <c r="K28" s="6">
        <f t="shared" si="9"/>
        <v>0.21336805555555557</v>
      </c>
      <c r="L28" s="64">
        <v>48</v>
      </c>
      <c r="M28" s="13">
        <f t="shared" si="10"/>
        <v>1.0812198358435232</v>
      </c>
    </row>
    <row r="29" spans="1:13" ht="19.5" customHeight="1">
      <c r="A29" s="63"/>
      <c r="B29" s="5"/>
      <c r="C29" s="18"/>
      <c r="D29" s="17"/>
      <c r="E29" s="6"/>
      <c r="F29" s="54"/>
      <c r="G29" s="6"/>
      <c r="H29" s="86"/>
      <c r="I29" s="175"/>
      <c r="J29" s="6"/>
      <c r="K29" s="6"/>
      <c r="L29" s="64"/>
      <c r="M29" s="83"/>
    </row>
    <row r="30" spans="2:12" ht="20.25" customHeight="1" thickBot="1">
      <c r="B30" s="173" t="s">
        <v>175</v>
      </c>
      <c r="C30" s="176" t="s">
        <v>199</v>
      </c>
      <c r="D30" s="178" t="s">
        <v>0</v>
      </c>
      <c r="E30" s="174" t="s">
        <v>0</v>
      </c>
      <c r="F30" s="231" t="s">
        <v>54</v>
      </c>
      <c r="G30" s="231"/>
      <c r="H30" s="10">
        <v>55</v>
      </c>
      <c r="I30" s="120" t="s">
        <v>35</v>
      </c>
      <c r="J30" s="17">
        <v>0.05069444444444445</v>
      </c>
      <c r="K30" s="121" t="s">
        <v>59</v>
      </c>
      <c r="L30" s="101">
        <v>55</v>
      </c>
    </row>
    <row r="31" spans="1:13" ht="18.75" customHeight="1" thickBot="1" thickTop="1">
      <c r="A31" s="63"/>
      <c r="B31" s="71" t="s">
        <v>87</v>
      </c>
      <c r="C31" s="66" t="s">
        <v>4</v>
      </c>
      <c r="D31" s="66" t="s">
        <v>0</v>
      </c>
      <c r="E31" s="67" t="s">
        <v>0</v>
      </c>
      <c r="F31" s="68" t="s">
        <v>0</v>
      </c>
      <c r="G31" s="68"/>
      <c r="H31" s="69"/>
      <c r="I31" s="70" t="s">
        <v>3</v>
      </c>
      <c r="J31" s="127" t="s">
        <v>92</v>
      </c>
      <c r="K31" s="34" t="s">
        <v>93</v>
      </c>
      <c r="L31" s="74" t="s">
        <v>15</v>
      </c>
      <c r="M31" s="103"/>
    </row>
    <row r="32" spans="1:13" ht="25.5" customHeight="1" thickTop="1">
      <c r="A32" s="63"/>
      <c r="B32" s="5" t="s">
        <v>147</v>
      </c>
      <c r="C32" s="18">
        <v>0.26875</v>
      </c>
      <c r="D32" s="17"/>
      <c r="E32" s="6"/>
      <c r="F32" s="17"/>
      <c r="G32" s="6"/>
      <c r="H32" s="10"/>
      <c r="I32" s="169">
        <v>0.5090277777777777</v>
      </c>
      <c r="J32" s="6">
        <f>(+I32/3000)*1600</f>
        <v>0.27148148148148143</v>
      </c>
      <c r="K32" s="6">
        <f>(+I32/3000)*1000</f>
        <v>0.1696759259259259</v>
      </c>
      <c r="L32" s="55">
        <v>2</v>
      </c>
      <c r="M32" s="83" t="s">
        <v>0</v>
      </c>
    </row>
    <row r="33" spans="1:13" ht="25.5" customHeight="1">
      <c r="A33" s="63"/>
      <c r="B33" s="5" t="s">
        <v>74</v>
      </c>
      <c r="C33" s="18">
        <v>0.27499999999999997</v>
      </c>
      <c r="D33" s="17"/>
      <c r="E33" s="6"/>
      <c r="F33" s="17"/>
      <c r="G33" s="6"/>
      <c r="H33" s="10"/>
      <c r="I33" s="169">
        <v>0.5215277777777778</v>
      </c>
      <c r="J33" s="6">
        <f aca="true" t="shared" si="11" ref="J33:J40">(+I33/3000)*1600</f>
        <v>0.27814814814814814</v>
      </c>
      <c r="K33" s="6">
        <f aca="true" t="shared" si="12" ref="K33:K40">(+I33/3000)*1000</f>
        <v>0.1738425925925926</v>
      </c>
      <c r="L33" s="55">
        <v>5</v>
      </c>
      <c r="M33" s="83"/>
    </row>
    <row r="34" spans="1:13" ht="25.5" customHeight="1">
      <c r="A34" s="63"/>
      <c r="B34" s="5" t="s">
        <v>171</v>
      </c>
      <c r="C34" s="18">
        <v>0.2743055555555555</v>
      </c>
      <c r="D34" s="17"/>
      <c r="E34" s="6"/>
      <c r="F34" s="17"/>
      <c r="G34" s="6"/>
      <c r="H34" s="10"/>
      <c r="I34" s="169">
        <v>0.5284722222222222</v>
      </c>
      <c r="J34" s="6">
        <f t="shared" si="11"/>
        <v>0.28185185185185185</v>
      </c>
      <c r="K34" s="6">
        <f t="shared" si="12"/>
        <v>0.1761574074074074</v>
      </c>
      <c r="L34" s="55">
        <v>7</v>
      </c>
      <c r="M34" s="84"/>
    </row>
    <row r="35" spans="1:13" ht="25.5" customHeight="1">
      <c r="A35" s="63"/>
      <c r="B35" s="5" t="s">
        <v>120</v>
      </c>
      <c r="C35" s="18">
        <v>0.28750000000000003</v>
      </c>
      <c r="D35" s="17"/>
      <c r="E35" s="6"/>
      <c r="F35" s="17"/>
      <c r="G35" s="6"/>
      <c r="H35" s="10"/>
      <c r="I35" s="51">
        <v>0.5527777777777778</v>
      </c>
      <c r="J35" s="6">
        <f t="shared" si="11"/>
        <v>0.29481481481481486</v>
      </c>
      <c r="K35" s="6">
        <f t="shared" si="12"/>
        <v>0.1842592592592593</v>
      </c>
      <c r="L35" s="55">
        <v>17</v>
      </c>
      <c r="M35" s="84"/>
    </row>
    <row r="36" spans="1:13" ht="25.5" customHeight="1">
      <c r="A36" s="63"/>
      <c r="B36" s="5" t="s">
        <v>83</v>
      </c>
      <c r="C36" s="18">
        <v>0.28125</v>
      </c>
      <c r="D36" s="17"/>
      <c r="E36" s="6"/>
      <c r="F36" s="17"/>
      <c r="G36" s="6"/>
      <c r="H36" s="10"/>
      <c r="I36" s="169">
        <v>0.53125</v>
      </c>
      <c r="J36" s="6">
        <f t="shared" si="11"/>
        <v>0.2833333333333333</v>
      </c>
      <c r="K36" s="6">
        <f t="shared" si="12"/>
        <v>0.17708333333333334</v>
      </c>
      <c r="L36" s="55">
        <v>9</v>
      </c>
      <c r="M36" s="84"/>
    </row>
    <row r="37" spans="1:13" ht="25.5" customHeight="1">
      <c r="A37" s="63"/>
      <c r="B37" s="5" t="s">
        <v>73</v>
      </c>
      <c r="C37" s="18">
        <v>0.27291666666666664</v>
      </c>
      <c r="D37" s="17"/>
      <c r="E37" s="6"/>
      <c r="F37" s="17"/>
      <c r="G37" s="6"/>
      <c r="H37" s="10"/>
      <c r="I37" s="51">
        <v>0.5493055555555556</v>
      </c>
      <c r="J37" s="6">
        <f t="shared" si="11"/>
        <v>0.292962962962963</v>
      </c>
      <c r="K37" s="6">
        <f t="shared" si="12"/>
        <v>0.18310185185185185</v>
      </c>
      <c r="L37" s="105">
        <v>16</v>
      </c>
      <c r="M37" s="84"/>
    </row>
    <row r="38" spans="1:13" ht="25.5" customHeight="1">
      <c r="A38" s="63"/>
      <c r="B38" s="5" t="s">
        <v>122</v>
      </c>
      <c r="C38" s="18">
        <v>0.2986111111111111</v>
      </c>
      <c r="D38" s="17"/>
      <c r="E38" s="6"/>
      <c r="F38" s="17"/>
      <c r="G38" s="6"/>
      <c r="H38" s="10"/>
      <c r="I38" s="51">
        <v>0.5750000000000001</v>
      </c>
      <c r="J38" s="6">
        <f t="shared" si="11"/>
        <v>0.3066666666666667</v>
      </c>
      <c r="K38" s="6">
        <f t="shared" si="12"/>
        <v>0.1916666666666667</v>
      </c>
      <c r="L38" s="55">
        <v>29</v>
      </c>
      <c r="M38" s="84"/>
    </row>
    <row r="39" spans="1:13" ht="25.5" customHeight="1">
      <c r="A39" s="63"/>
      <c r="B39" s="5" t="s">
        <v>146</v>
      </c>
      <c r="C39" s="18">
        <v>0.2986111111111111</v>
      </c>
      <c r="D39" s="17"/>
      <c r="E39" s="6"/>
      <c r="F39" s="17"/>
      <c r="G39" s="6"/>
      <c r="H39" s="10"/>
      <c r="I39" s="169">
        <v>0.5680555555555555</v>
      </c>
      <c r="J39" s="6">
        <f t="shared" si="11"/>
        <v>0.30296296296296293</v>
      </c>
      <c r="K39" s="6">
        <f t="shared" si="12"/>
        <v>0.18935185185185185</v>
      </c>
      <c r="L39" s="55">
        <v>26</v>
      </c>
      <c r="M39" s="84"/>
    </row>
    <row r="40" spans="1:13" ht="25.5" customHeight="1">
      <c r="A40" s="63"/>
      <c r="B40" s="5" t="s">
        <v>84</v>
      </c>
      <c r="C40" s="18">
        <v>0.2951388888888889</v>
      </c>
      <c r="D40" s="17"/>
      <c r="E40" s="6"/>
      <c r="F40" s="17"/>
      <c r="G40" s="6"/>
      <c r="H40" s="10"/>
      <c r="I40" s="51">
        <v>0.5729166666666666</v>
      </c>
      <c r="J40" s="6">
        <f t="shared" si="11"/>
        <v>0.3055555555555555</v>
      </c>
      <c r="K40" s="6">
        <f t="shared" si="12"/>
        <v>0.1909722222222222</v>
      </c>
      <c r="L40" s="55">
        <v>28</v>
      </c>
      <c r="M40" s="84"/>
    </row>
    <row r="41" spans="1:13" ht="25.5" customHeight="1">
      <c r="A41" s="63"/>
      <c r="B41" s="5"/>
      <c r="C41" s="18"/>
      <c r="D41" s="17"/>
      <c r="E41" s="6"/>
      <c r="F41" s="17"/>
      <c r="G41" s="6"/>
      <c r="H41" s="10"/>
      <c r="I41" s="51"/>
      <c r="J41" s="6"/>
      <c r="K41" s="6"/>
      <c r="L41" s="55"/>
      <c r="M41" s="84"/>
    </row>
    <row r="42" spans="2:12" ht="17.25" customHeight="1">
      <c r="B42" s="173" t="s">
        <v>175</v>
      </c>
      <c r="C42" s="176" t="s">
        <v>198</v>
      </c>
      <c r="D42" s="178" t="s">
        <v>0</v>
      </c>
      <c r="E42" s="174" t="s">
        <v>0</v>
      </c>
      <c r="F42" s="231" t="s">
        <v>54</v>
      </c>
      <c r="G42" s="231"/>
      <c r="H42" s="10" t="s">
        <v>0</v>
      </c>
      <c r="I42" s="120" t="s">
        <v>35</v>
      </c>
      <c r="J42" s="17">
        <v>0.04097222222222222</v>
      </c>
      <c r="K42" s="121" t="s">
        <v>59</v>
      </c>
      <c r="L42" s="101">
        <v>46</v>
      </c>
    </row>
  </sheetData>
  <sheetProtection/>
  <mergeCells count="3">
    <mergeCell ref="F19:G19"/>
    <mergeCell ref="F30:G30"/>
    <mergeCell ref="F42:G42"/>
  </mergeCells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3"/>
  <sheetViews>
    <sheetView zoomScale="80" zoomScaleNormal="80" zoomScalePageLayoutView="0" workbookViewId="0" topLeftCell="A25">
      <selection activeCell="J34" sqref="J34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10.57421875" style="0" customWidth="1"/>
    <col min="7" max="9" width="11.28125" style="0" customWidth="1"/>
    <col min="10" max="10" width="8.421875" style="56" customWidth="1"/>
    <col min="11" max="11" width="8.28125" style="108" customWidth="1"/>
    <col min="12" max="12" width="7.28125" style="108" customWidth="1"/>
  </cols>
  <sheetData>
    <row r="2" ht="13.5" thickBot="1"/>
    <row r="3" spans="2:10" ht="16.5" thickTop="1">
      <c r="B3" s="37" t="s">
        <v>194</v>
      </c>
      <c r="C3" s="38" t="s">
        <v>193</v>
      </c>
      <c r="D3" s="38"/>
      <c r="E3" s="38"/>
      <c r="F3" s="39"/>
      <c r="G3" s="40" t="s">
        <v>0</v>
      </c>
      <c r="H3" s="41" t="s">
        <v>0</v>
      </c>
      <c r="I3" s="41"/>
      <c r="J3" s="57"/>
    </row>
    <row r="4" spans="2:10" ht="15.75">
      <c r="B4" s="43" t="s">
        <v>97</v>
      </c>
      <c r="C4" s="2"/>
      <c r="D4" s="2"/>
      <c r="E4" s="2"/>
      <c r="F4" s="3"/>
      <c r="G4" s="1" t="s">
        <v>0</v>
      </c>
      <c r="H4" s="62" t="s">
        <v>0</v>
      </c>
      <c r="I4" s="4"/>
      <c r="J4" s="58"/>
    </row>
    <row r="5" spans="2:10" ht="10.5" customHeight="1">
      <c r="B5" s="43"/>
      <c r="C5" s="2"/>
      <c r="D5" s="2" t="s">
        <v>202</v>
      </c>
      <c r="E5" s="2"/>
      <c r="F5" s="3"/>
      <c r="G5" s="1"/>
      <c r="H5" s="4"/>
      <c r="I5" s="4"/>
      <c r="J5" s="58"/>
    </row>
    <row r="6" spans="1:11" s="108" customFormat="1" ht="13.5" thickBot="1">
      <c r="A6"/>
      <c r="B6" s="52" t="s">
        <v>14</v>
      </c>
      <c r="C6" s="28" t="s">
        <v>1</v>
      </c>
      <c r="D6" s="28" t="s">
        <v>2</v>
      </c>
      <c r="E6" s="34" t="s">
        <v>66</v>
      </c>
      <c r="F6" s="138" t="s">
        <v>90</v>
      </c>
      <c r="G6" s="31" t="s">
        <v>3</v>
      </c>
      <c r="H6" s="34" t="s">
        <v>58</v>
      </c>
      <c r="I6" s="34" t="s">
        <v>55</v>
      </c>
      <c r="J6" s="59" t="s">
        <v>15</v>
      </c>
      <c r="K6" s="109"/>
    </row>
    <row r="7" spans="1:11" ht="27" customHeight="1" thickTop="1">
      <c r="A7" s="63"/>
      <c r="B7" s="33" t="s">
        <v>22</v>
      </c>
      <c r="C7" s="18">
        <v>0.23055555555555554</v>
      </c>
      <c r="D7" s="17">
        <f aca="true" t="shared" si="0" ref="D7:D15">+E7-C7</f>
        <v>0.24861111111111114</v>
      </c>
      <c r="E7" s="75">
        <v>0.4791666666666667</v>
      </c>
      <c r="F7" s="19">
        <f aca="true" t="shared" si="1" ref="F7:F15">+G7-E7</f>
        <v>0.1111111111111111</v>
      </c>
      <c r="G7" s="21">
        <v>0.5902777777777778</v>
      </c>
      <c r="H7" s="6">
        <f aca="true" t="shared" si="2" ref="H7:H15">(+G7/4000)*1600</f>
        <v>0.2361111111111111</v>
      </c>
      <c r="I7" s="6">
        <f aca="true" t="shared" si="3" ref="I7:I15">(+G7/4000)*1000</f>
        <v>0.14756944444444445</v>
      </c>
      <c r="J7" s="60">
        <v>1</v>
      </c>
      <c r="K7" s="110"/>
    </row>
    <row r="8" spans="1:11" ht="27" customHeight="1">
      <c r="A8" s="63"/>
      <c r="B8" s="5" t="s">
        <v>48</v>
      </c>
      <c r="C8" s="18">
        <v>0.23958333333333334</v>
      </c>
      <c r="D8" s="17">
        <f t="shared" si="0"/>
        <v>0.2618055555555555</v>
      </c>
      <c r="E8" s="75">
        <v>0.5013888888888889</v>
      </c>
      <c r="F8" s="19">
        <f t="shared" si="1"/>
        <v>0.1166666666666667</v>
      </c>
      <c r="G8" s="21">
        <v>0.6180555555555556</v>
      </c>
      <c r="H8" s="6">
        <f t="shared" si="2"/>
        <v>0.24722222222222223</v>
      </c>
      <c r="I8" s="6">
        <f t="shared" si="3"/>
        <v>0.1545138888888889</v>
      </c>
      <c r="J8" s="55">
        <v>3</v>
      </c>
      <c r="K8" s="110"/>
    </row>
    <row r="9" spans="1:11" ht="27" customHeight="1">
      <c r="A9" s="63"/>
      <c r="B9" s="5" t="s">
        <v>28</v>
      </c>
      <c r="C9" s="18">
        <v>0.25</v>
      </c>
      <c r="D9" s="17">
        <f t="shared" si="0"/>
        <v>0.27083333333333337</v>
      </c>
      <c r="E9" s="75">
        <v>0.5208333333333334</v>
      </c>
      <c r="F9" s="19">
        <f t="shared" si="1"/>
        <v>0.11874999999999991</v>
      </c>
      <c r="G9" s="21">
        <v>0.6395833333333333</v>
      </c>
      <c r="H9" s="6">
        <f t="shared" si="2"/>
        <v>0.2558333333333333</v>
      </c>
      <c r="I9" s="6">
        <f t="shared" si="3"/>
        <v>0.15989583333333332</v>
      </c>
      <c r="J9" s="55">
        <v>6</v>
      </c>
      <c r="K9" s="110"/>
    </row>
    <row r="10" spans="1:11" ht="27" customHeight="1">
      <c r="A10" s="63"/>
      <c r="B10" s="5" t="s">
        <v>19</v>
      </c>
      <c r="C10" s="18">
        <v>0.2520833333333333</v>
      </c>
      <c r="D10" s="17">
        <f t="shared" si="0"/>
        <v>0.2715277777777778</v>
      </c>
      <c r="E10" s="75">
        <v>0.5236111111111111</v>
      </c>
      <c r="F10" s="19">
        <f t="shared" si="1"/>
        <v>0.125</v>
      </c>
      <c r="G10" s="21">
        <v>0.6486111111111111</v>
      </c>
      <c r="H10" s="6">
        <f t="shared" si="2"/>
        <v>0.2594444444444444</v>
      </c>
      <c r="I10" s="6">
        <f t="shared" si="3"/>
        <v>0.16215277777777778</v>
      </c>
      <c r="J10" s="55">
        <v>7</v>
      </c>
      <c r="K10" s="110"/>
    </row>
    <row r="11" spans="1:11" ht="27" customHeight="1">
      <c r="A11" s="63"/>
      <c r="B11" s="5" t="s">
        <v>47</v>
      </c>
      <c r="C11" s="18">
        <v>0.26458333333333334</v>
      </c>
      <c r="D11" s="17">
        <f t="shared" si="0"/>
        <v>0.28611111111111115</v>
      </c>
      <c r="E11" s="75">
        <v>0.5506944444444445</v>
      </c>
      <c r="F11" s="19">
        <f t="shared" si="1"/>
        <v>0.13124999999999998</v>
      </c>
      <c r="G11" s="21">
        <v>0.6819444444444445</v>
      </c>
      <c r="H11" s="6">
        <f t="shared" si="2"/>
        <v>0.2727777777777778</v>
      </c>
      <c r="I11" s="6">
        <f t="shared" si="3"/>
        <v>0.17048611111111112</v>
      </c>
      <c r="J11" s="55">
        <v>13</v>
      </c>
      <c r="K11" s="110"/>
    </row>
    <row r="12" spans="1:11" s="108" customFormat="1" ht="27" customHeight="1">
      <c r="A12" s="63"/>
      <c r="B12" s="5" t="s">
        <v>104</v>
      </c>
      <c r="C12" s="18">
        <v>0.27499999999999997</v>
      </c>
      <c r="D12" s="17">
        <f t="shared" si="0"/>
        <v>0.2916666666666667</v>
      </c>
      <c r="E12" s="75">
        <v>0.5666666666666667</v>
      </c>
      <c r="F12" s="19">
        <f t="shared" si="1"/>
        <v>0.12638888888888888</v>
      </c>
      <c r="G12" s="21">
        <v>0.6930555555555555</v>
      </c>
      <c r="H12" s="6">
        <f t="shared" si="2"/>
        <v>0.2772222222222222</v>
      </c>
      <c r="I12" s="6">
        <f t="shared" si="3"/>
        <v>0.17326388888888888</v>
      </c>
      <c r="J12" s="55">
        <v>19</v>
      </c>
      <c r="K12" s="110"/>
    </row>
    <row r="13" spans="1:11" s="108" customFormat="1" ht="27" customHeight="1">
      <c r="A13" s="63"/>
      <c r="B13" s="5" t="s">
        <v>78</v>
      </c>
      <c r="C13" s="18">
        <v>0.2673611111111111</v>
      </c>
      <c r="D13" s="17">
        <f t="shared" si="0"/>
        <v>0.3062500000000001</v>
      </c>
      <c r="E13" s="75">
        <v>0.5736111111111112</v>
      </c>
      <c r="F13" s="19">
        <f t="shared" si="1"/>
        <v>0.1416666666666666</v>
      </c>
      <c r="G13" s="21">
        <v>0.7152777777777778</v>
      </c>
      <c r="H13" s="6">
        <f t="shared" si="2"/>
        <v>0.2861111111111111</v>
      </c>
      <c r="I13" s="6">
        <f t="shared" si="3"/>
        <v>0.17881944444444445</v>
      </c>
      <c r="J13" s="55">
        <v>28</v>
      </c>
      <c r="K13" s="110"/>
    </row>
    <row r="14" spans="1:11" s="108" customFormat="1" ht="27" customHeight="1">
      <c r="A14" s="63"/>
      <c r="B14" s="5" t="s">
        <v>133</v>
      </c>
      <c r="C14" s="18">
        <v>0.27847222222222223</v>
      </c>
      <c r="D14" s="17">
        <f t="shared" si="0"/>
        <v>0.30625</v>
      </c>
      <c r="E14" s="75">
        <v>0.5847222222222223</v>
      </c>
      <c r="F14" s="19">
        <f t="shared" si="1"/>
        <v>0.14097222222222228</v>
      </c>
      <c r="G14" s="21">
        <v>0.7256944444444445</v>
      </c>
      <c r="H14" s="6">
        <f t="shared" si="2"/>
        <v>0.2902777777777778</v>
      </c>
      <c r="I14" s="6">
        <f t="shared" si="3"/>
        <v>0.18142361111111113</v>
      </c>
      <c r="J14" s="55">
        <v>31</v>
      </c>
      <c r="K14" s="110"/>
    </row>
    <row r="15" spans="1:11" s="108" customFormat="1" ht="27" customHeight="1">
      <c r="A15" s="63"/>
      <c r="B15" s="5" t="s">
        <v>125</v>
      </c>
      <c r="C15" s="18">
        <v>0.2916666666666667</v>
      </c>
      <c r="D15" s="17">
        <f t="shared" si="0"/>
        <v>0.31944444444444436</v>
      </c>
      <c r="E15" s="75">
        <v>0.611111111111111</v>
      </c>
      <c r="F15" s="19">
        <f t="shared" si="1"/>
        <v>0.14513888888888893</v>
      </c>
      <c r="G15" s="21">
        <v>0.75625</v>
      </c>
      <c r="H15" s="6">
        <f t="shared" si="2"/>
        <v>0.3025</v>
      </c>
      <c r="I15" s="6">
        <f t="shared" si="3"/>
        <v>0.1890625</v>
      </c>
      <c r="J15" s="55">
        <v>47</v>
      </c>
      <c r="K15" s="110"/>
    </row>
    <row r="16" spans="1:11" s="108" customFormat="1" ht="27" customHeight="1">
      <c r="A16" s="63"/>
      <c r="B16" s="5" t="s">
        <v>151</v>
      </c>
      <c r="C16" s="18"/>
      <c r="D16" s="17"/>
      <c r="E16" s="75"/>
      <c r="F16" s="19"/>
      <c r="G16" s="21" t="s">
        <v>196</v>
      </c>
      <c r="H16" s="75" t="s">
        <v>0</v>
      </c>
      <c r="I16" s="75" t="s">
        <v>0</v>
      </c>
      <c r="J16" s="55"/>
      <c r="K16" s="110"/>
    </row>
    <row r="17" spans="1:11" s="108" customFormat="1" ht="27" customHeight="1">
      <c r="A17" s="63"/>
      <c r="B17" s="5"/>
      <c r="C17" s="18"/>
      <c r="D17" s="17"/>
      <c r="E17" s="75"/>
      <c r="F17" s="19"/>
      <c r="G17" s="21"/>
      <c r="H17" s="6"/>
      <c r="I17" s="6"/>
      <c r="J17" s="55"/>
      <c r="K17" s="110"/>
    </row>
    <row r="18" spans="1:11" s="108" customFormat="1" ht="13.5" customHeight="1">
      <c r="A18" s="63"/>
      <c r="B18" s="5"/>
      <c r="C18" s="18"/>
      <c r="D18" s="17"/>
      <c r="E18" s="75"/>
      <c r="F18" s="19"/>
      <c r="G18" s="21"/>
      <c r="H18" s="6"/>
      <c r="I18" s="6"/>
      <c r="J18" s="55"/>
      <c r="K18" s="110"/>
    </row>
    <row r="19" spans="1:10" s="108" customFormat="1" ht="15" customHeight="1">
      <c r="A19" s="63"/>
      <c r="B19" s="122" t="s">
        <v>0</v>
      </c>
      <c r="C19" s="177" t="s">
        <v>42</v>
      </c>
      <c r="D19" s="166">
        <f>SUM(J7:J11)</f>
        <v>30</v>
      </c>
      <c r="E19" s="124" t="s">
        <v>15</v>
      </c>
      <c r="F19" s="112" t="s">
        <v>197</v>
      </c>
      <c r="G19" s="125" t="s">
        <v>35</v>
      </c>
      <c r="H19" s="82">
        <f>+G11-G7</f>
        <v>0.09166666666666667</v>
      </c>
      <c r="I19" s="126" t="s">
        <v>57</v>
      </c>
      <c r="J19" s="105">
        <v>100</v>
      </c>
    </row>
    <row r="20" spans="1:11" s="108" customFormat="1" ht="13.5" thickBot="1">
      <c r="A20"/>
      <c r="B20" s="52" t="s">
        <v>91</v>
      </c>
      <c r="C20" s="28" t="s">
        <v>1</v>
      </c>
      <c r="D20" s="28" t="s">
        <v>2</v>
      </c>
      <c r="E20" s="34" t="s">
        <v>66</v>
      </c>
      <c r="F20" s="138" t="s">
        <v>90</v>
      </c>
      <c r="G20" s="31" t="s">
        <v>3</v>
      </c>
      <c r="H20" s="34" t="s">
        <v>58</v>
      </c>
      <c r="I20" s="34" t="s">
        <v>55</v>
      </c>
      <c r="J20" s="59" t="s">
        <v>15</v>
      </c>
      <c r="K20" s="109" t="s">
        <v>200</v>
      </c>
    </row>
    <row r="21" spans="1:11" s="108" customFormat="1" ht="25.5" customHeight="1" thickTop="1">
      <c r="A21" s="63"/>
      <c r="B21" s="5" t="s">
        <v>49</v>
      </c>
      <c r="C21" s="18">
        <v>0.27291666666666664</v>
      </c>
      <c r="D21" s="17"/>
      <c r="E21" s="75"/>
      <c r="F21" s="19"/>
      <c r="G21" s="21">
        <v>0.5298611111111111</v>
      </c>
      <c r="H21" s="6">
        <f aca="true" t="shared" si="4" ref="H21:H31">(+G21/3000)*1600</f>
        <v>0.28259259259259256</v>
      </c>
      <c r="I21" s="6">
        <f aca="true" t="shared" si="5" ref="I21:I31">(+G21/3000)*1000</f>
        <v>0.17662037037037037</v>
      </c>
      <c r="J21" s="55">
        <v>2</v>
      </c>
      <c r="K21" s="13">
        <f>+G21*(4000/3000)^1.06</f>
        <v>0.7187818574194035</v>
      </c>
    </row>
    <row r="22" spans="1:11" s="108" customFormat="1" ht="25.5" customHeight="1">
      <c r="A22" s="63"/>
      <c r="B22" s="5" t="s">
        <v>82</v>
      </c>
      <c r="C22" s="18">
        <v>0.2708333333333333</v>
      </c>
      <c r="D22" s="17"/>
      <c r="E22" s="75"/>
      <c r="F22" s="19"/>
      <c r="G22" s="140">
        <v>0.53125</v>
      </c>
      <c r="H22" s="6">
        <f t="shared" si="4"/>
        <v>0.2833333333333333</v>
      </c>
      <c r="I22" s="6">
        <f t="shared" si="5"/>
        <v>0.17708333333333334</v>
      </c>
      <c r="J22" s="55">
        <v>3</v>
      </c>
      <c r="K22" s="13">
        <f aca="true" t="shared" si="6" ref="K22:K31">+G22*(4000/3000)^1.06</f>
        <v>0.7206659514100179</v>
      </c>
    </row>
    <row r="23" spans="1:11" s="108" customFormat="1" ht="25.5" customHeight="1">
      <c r="A23" s="63"/>
      <c r="B23" s="5" t="s">
        <v>32</v>
      </c>
      <c r="C23" s="18">
        <v>0.2777777777777778</v>
      </c>
      <c r="D23" s="17"/>
      <c r="E23" s="75"/>
      <c r="F23" s="19"/>
      <c r="G23" s="21">
        <v>0.5590277777777778</v>
      </c>
      <c r="H23" s="6">
        <f t="shared" si="4"/>
        <v>0.29814814814814816</v>
      </c>
      <c r="I23" s="6">
        <f t="shared" si="5"/>
        <v>0.18634259259259262</v>
      </c>
      <c r="J23" s="55">
        <v>5</v>
      </c>
      <c r="K23" s="13">
        <f t="shared" si="6"/>
        <v>0.7583478312223064</v>
      </c>
    </row>
    <row r="24" spans="1:11" s="108" customFormat="1" ht="25.5" customHeight="1">
      <c r="A24" s="63"/>
      <c r="B24" s="5" t="s">
        <v>152</v>
      </c>
      <c r="C24" s="18">
        <v>0.28611111111111115</v>
      </c>
      <c r="D24" s="17"/>
      <c r="E24" s="75"/>
      <c r="F24" s="19"/>
      <c r="G24" s="140">
        <v>0.5618055555555556</v>
      </c>
      <c r="H24" s="6">
        <f t="shared" si="4"/>
        <v>0.29962962962962963</v>
      </c>
      <c r="I24" s="6">
        <f t="shared" si="5"/>
        <v>0.18726851851851853</v>
      </c>
      <c r="J24" s="55">
        <v>6</v>
      </c>
      <c r="K24" s="13">
        <f t="shared" si="6"/>
        <v>0.7621160192035353</v>
      </c>
    </row>
    <row r="25" spans="1:11" s="108" customFormat="1" ht="25.5" customHeight="1">
      <c r="A25" s="63"/>
      <c r="B25" s="5" t="s">
        <v>124</v>
      </c>
      <c r="C25" s="18">
        <v>0.3069444444444444</v>
      </c>
      <c r="D25" s="17"/>
      <c r="E25" s="75"/>
      <c r="F25" s="19"/>
      <c r="G25" s="140">
        <v>0.6048611111111112</v>
      </c>
      <c r="H25" s="6">
        <f t="shared" si="4"/>
        <v>0.32259259259259265</v>
      </c>
      <c r="I25" s="6">
        <f t="shared" si="5"/>
        <v>0.2016203703703704</v>
      </c>
      <c r="J25" s="55">
        <v>20</v>
      </c>
      <c r="K25" s="13">
        <f t="shared" si="6"/>
        <v>0.8205229329125826</v>
      </c>
    </row>
    <row r="26" spans="1:11" s="108" customFormat="1" ht="25.5" customHeight="1">
      <c r="A26" s="63" t="s">
        <v>0</v>
      </c>
      <c r="B26" s="5" t="s">
        <v>23</v>
      </c>
      <c r="C26" s="18">
        <v>0.3090277777777778</v>
      </c>
      <c r="D26" s="17"/>
      <c r="E26" s="75"/>
      <c r="F26" s="19"/>
      <c r="G26" s="21">
        <v>0.6395833333333333</v>
      </c>
      <c r="H26" s="6">
        <f t="shared" si="4"/>
        <v>0.3411111111111111</v>
      </c>
      <c r="I26" s="6">
        <f t="shared" si="5"/>
        <v>0.21319444444444444</v>
      </c>
      <c r="J26" s="55">
        <v>33</v>
      </c>
      <c r="K26" s="13">
        <f t="shared" si="6"/>
        <v>0.867625282677943</v>
      </c>
    </row>
    <row r="27" spans="1:11" s="108" customFormat="1" ht="25.5" customHeight="1">
      <c r="A27" s="63"/>
      <c r="B27" s="5" t="s">
        <v>34</v>
      </c>
      <c r="C27" s="18">
        <v>0.28125</v>
      </c>
      <c r="D27" s="17"/>
      <c r="E27" s="75"/>
      <c r="F27" s="19"/>
      <c r="G27" s="21">
        <v>0.6479166666666667</v>
      </c>
      <c r="H27" s="6">
        <f t="shared" si="4"/>
        <v>0.3455555555555556</v>
      </c>
      <c r="I27" s="6">
        <f t="shared" si="5"/>
        <v>0.21597222222222223</v>
      </c>
      <c r="J27" s="55">
        <v>37</v>
      </c>
      <c r="K27" s="13">
        <f t="shared" si="6"/>
        <v>0.8789298466216298</v>
      </c>
    </row>
    <row r="28" spans="1:11" s="108" customFormat="1" ht="25.5" customHeight="1">
      <c r="A28" s="63"/>
      <c r="B28" s="5" t="s">
        <v>195</v>
      </c>
      <c r="C28" s="18">
        <v>0.3333333333333333</v>
      </c>
      <c r="D28" s="17"/>
      <c r="E28" s="75"/>
      <c r="F28" s="19"/>
      <c r="G28" s="21">
        <v>0.6763888888888889</v>
      </c>
      <c r="H28" s="6">
        <f t="shared" si="4"/>
        <v>0.36074074074074075</v>
      </c>
      <c r="I28" s="6">
        <f t="shared" si="5"/>
        <v>0.22546296296296298</v>
      </c>
      <c r="J28" s="55">
        <v>41</v>
      </c>
      <c r="K28" s="13">
        <f t="shared" si="6"/>
        <v>0.9175537734292255</v>
      </c>
    </row>
    <row r="29" spans="1:11" s="108" customFormat="1" ht="25.5" customHeight="1">
      <c r="A29" s="63"/>
      <c r="B29" s="5" t="s">
        <v>123</v>
      </c>
      <c r="C29" s="18">
        <v>0.34791666666666665</v>
      </c>
      <c r="D29" s="17"/>
      <c r="E29" s="75"/>
      <c r="F29" s="19"/>
      <c r="G29" s="21">
        <v>0.7076388888888889</v>
      </c>
      <c r="H29" s="6">
        <f t="shared" si="4"/>
        <v>0.3774074074074074</v>
      </c>
      <c r="I29" s="6">
        <f t="shared" si="5"/>
        <v>0.23587962962962963</v>
      </c>
      <c r="J29" s="55">
        <v>46</v>
      </c>
      <c r="K29" s="13">
        <f t="shared" si="6"/>
        <v>0.95994588821805</v>
      </c>
    </row>
    <row r="30" spans="1:11" s="108" customFormat="1" ht="25.5" customHeight="1">
      <c r="A30" s="63"/>
      <c r="B30" s="5" t="s">
        <v>52</v>
      </c>
      <c r="C30" s="18">
        <v>0.36180555555555555</v>
      </c>
      <c r="D30" s="17"/>
      <c r="E30" s="75"/>
      <c r="F30" s="19"/>
      <c r="G30" s="21">
        <v>0.7222222222222222</v>
      </c>
      <c r="H30" s="6">
        <f t="shared" si="4"/>
        <v>0.3851851851851852</v>
      </c>
      <c r="I30" s="6">
        <f t="shared" si="5"/>
        <v>0.24074074074074076</v>
      </c>
      <c r="J30" s="55">
        <v>50</v>
      </c>
      <c r="K30" s="13">
        <f t="shared" si="6"/>
        <v>0.9797288751195015</v>
      </c>
    </row>
    <row r="31" spans="1:11" s="108" customFormat="1" ht="25.5" customHeight="1">
      <c r="A31" s="63"/>
      <c r="B31" s="5" t="s">
        <v>165</v>
      </c>
      <c r="C31" s="18">
        <v>0.3520833333333333</v>
      </c>
      <c r="D31" s="17"/>
      <c r="E31" s="75"/>
      <c r="F31" s="19"/>
      <c r="G31" s="21">
        <v>0.7270833333333333</v>
      </c>
      <c r="H31" s="6">
        <f t="shared" si="4"/>
        <v>0.3877777777777778</v>
      </c>
      <c r="I31" s="6">
        <f t="shared" si="5"/>
        <v>0.2423611111111111</v>
      </c>
      <c r="J31" s="55">
        <v>52</v>
      </c>
      <c r="K31" s="13">
        <f t="shared" si="6"/>
        <v>0.986323204086652</v>
      </c>
    </row>
    <row r="32" spans="1:11" s="108" customFormat="1" ht="15.75" customHeight="1">
      <c r="A32" s="63"/>
      <c r="B32" s="5"/>
      <c r="C32" s="18"/>
      <c r="D32" s="17"/>
      <c r="E32" s="75"/>
      <c r="F32" s="19"/>
      <c r="G32" s="140"/>
      <c r="H32" s="6"/>
      <c r="I32" s="6"/>
      <c r="J32" s="55"/>
      <c r="K32" s="110"/>
    </row>
    <row r="33" spans="1:10" ht="15" customHeight="1">
      <c r="A33" s="63"/>
      <c r="B33" s="122" t="s">
        <v>0</v>
      </c>
      <c r="C33" s="177" t="s">
        <v>42</v>
      </c>
      <c r="D33" s="119" t="s">
        <v>0</v>
      </c>
      <c r="E33" s="124" t="s">
        <v>15</v>
      </c>
      <c r="F33" s="112" t="s">
        <v>197</v>
      </c>
      <c r="G33" s="125" t="s">
        <v>35</v>
      </c>
      <c r="H33" s="82">
        <v>0.07708333333333334</v>
      </c>
      <c r="I33" s="126" t="s">
        <v>57</v>
      </c>
      <c r="J33" s="105">
        <v>57</v>
      </c>
    </row>
    <row r="34" spans="1:12" ht="20.25" customHeight="1" thickBot="1">
      <c r="A34" s="63"/>
      <c r="B34" s="53" t="s">
        <v>88</v>
      </c>
      <c r="C34" s="36" t="s">
        <v>4</v>
      </c>
      <c r="D34" s="23"/>
      <c r="E34" s="23"/>
      <c r="F34" s="23"/>
      <c r="G34" s="85" t="s">
        <v>3</v>
      </c>
      <c r="H34" s="127" t="s">
        <v>56</v>
      </c>
      <c r="I34" s="34" t="s">
        <v>62</v>
      </c>
      <c r="J34" s="59" t="s">
        <v>15</v>
      </c>
      <c r="K34" s="111"/>
      <c r="L34" s="111" t="s">
        <v>0</v>
      </c>
    </row>
    <row r="35" spans="1:12" ht="21.75" customHeight="1" thickTop="1">
      <c r="A35" s="63"/>
      <c r="B35" s="5" t="s">
        <v>76</v>
      </c>
      <c r="C35" s="18">
        <v>0.26180555555555557</v>
      </c>
      <c r="D35" s="17"/>
      <c r="E35" s="17"/>
      <c r="F35" s="19"/>
      <c r="G35" s="140">
        <v>0.5201388888888888</v>
      </c>
      <c r="H35" s="6">
        <f aca="true" t="shared" si="7" ref="H35:H41">(+G35/3000)*1600</f>
        <v>0.2774074074074074</v>
      </c>
      <c r="I35" s="6">
        <f aca="true" t="shared" si="8" ref="I35:I41">(+G35/3000)*1000</f>
        <v>0.1733796296296296</v>
      </c>
      <c r="J35" s="55">
        <v>1</v>
      </c>
      <c r="K35" s="13">
        <f aca="true" t="shared" si="9" ref="K35:K41">+G35*(4000/3000)^1.06</f>
        <v>0.7055931994851025</v>
      </c>
      <c r="L35" s="110"/>
    </row>
    <row r="36" spans="1:12" ht="22.5" customHeight="1">
      <c r="A36" s="63"/>
      <c r="B36" s="5" t="s">
        <v>129</v>
      </c>
      <c r="C36" s="18">
        <v>0.3104166666666667</v>
      </c>
      <c r="D36" s="17"/>
      <c r="E36" s="17"/>
      <c r="F36" s="19"/>
      <c r="G36" s="179">
        <v>0.6020833333333333</v>
      </c>
      <c r="H36" s="6">
        <f t="shared" si="7"/>
        <v>0.32111111111111107</v>
      </c>
      <c r="I36" s="6">
        <f t="shared" si="8"/>
        <v>0.20069444444444443</v>
      </c>
      <c r="J36" s="55">
        <v>5</v>
      </c>
      <c r="K36" s="13">
        <f t="shared" si="9"/>
        <v>0.8167547449313536</v>
      </c>
      <c r="L36" s="110"/>
    </row>
    <row r="37" spans="1:12" ht="22.5" customHeight="1">
      <c r="A37" s="63"/>
      <c r="B37" s="5" t="s">
        <v>79</v>
      </c>
      <c r="C37" s="18">
        <v>0.3368055555555556</v>
      </c>
      <c r="D37" s="17"/>
      <c r="E37" s="17"/>
      <c r="F37" s="19"/>
      <c r="G37" s="20">
        <v>0.6381944444444444</v>
      </c>
      <c r="H37" s="6">
        <f t="shared" si="7"/>
        <v>0.3403703703703703</v>
      </c>
      <c r="I37" s="6">
        <f t="shared" si="8"/>
        <v>0.21273148148148147</v>
      </c>
      <c r="J37" s="55">
        <v>11</v>
      </c>
      <c r="K37" s="13">
        <f t="shared" si="9"/>
        <v>0.8657411886873286</v>
      </c>
      <c r="L37" s="110"/>
    </row>
    <row r="38" spans="1:12" ht="22.5" customHeight="1">
      <c r="A38" s="63"/>
      <c r="B38" s="5" t="s">
        <v>77</v>
      </c>
      <c r="C38" s="18">
        <v>0.3326388888888889</v>
      </c>
      <c r="D38" s="17"/>
      <c r="E38" s="17"/>
      <c r="F38" s="19"/>
      <c r="G38" s="21">
        <v>0.65</v>
      </c>
      <c r="H38" s="6">
        <f t="shared" si="7"/>
        <v>0.3466666666666667</v>
      </c>
      <c r="I38" s="6">
        <f t="shared" si="8"/>
        <v>0.21666666666666667</v>
      </c>
      <c r="J38" s="55">
        <v>12</v>
      </c>
      <c r="K38" s="13">
        <f t="shared" si="9"/>
        <v>0.8817559876075514</v>
      </c>
      <c r="L38" s="110"/>
    </row>
    <row r="39" spans="1:12" ht="22.5" customHeight="1">
      <c r="A39" s="63"/>
      <c r="B39" s="5" t="s">
        <v>126</v>
      </c>
      <c r="C39" s="18">
        <v>0.3277777777777778</v>
      </c>
      <c r="D39" s="17"/>
      <c r="E39" s="17"/>
      <c r="F39" s="19"/>
      <c r="G39" s="20">
        <v>0.6847222222222222</v>
      </c>
      <c r="H39" s="6">
        <f t="shared" si="7"/>
        <v>0.36518518518518517</v>
      </c>
      <c r="I39" s="6">
        <f t="shared" si="8"/>
        <v>0.22824074074074074</v>
      </c>
      <c r="J39" s="55">
        <v>17</v>
      </c>
      <c r="K39" s="13">
        <f t="shared" si="9"/>
        <v>0.928858337372912</v>
      </c>
      <c r="L39" s="110"/>
    </row>
    <row r="40" spans="1:12" ht="22.5" customHeight="1">
      <c r="A40" s="63"/>
      <c r="B40" s="5" t="s">
        <v>130</v>
      </c>
      <c r="C40" s="18">
        <v>0.3645833333333333</v>
      </c>
      <c r="D40" s="17"/>
      <c r="E40" s="17"/>
      <c r="F40" s="19"/>
      <c r="G40" s="20">
        <v>0.78125</v>
      </c>
      <c r="H40" s="6">
        <f t="shared" si="7"/>
        <v>0.4166666666666667</v>
      </c>
      <c r="I40" s="6">
        <f t="shared" si="8"/>
        <v>0.2604166666666667</v>
      </c>
      <c r="J40" s="55">
        <v>21</v>
      </c>
      <c r="K40" s="13">
        <f t="shared" si="9"/>
        <v>1.0598028697206145</v>
      </c>
      <c r="L40" s="110"/>
    </row>
    <row r="41" spans="1:12" ht="22.5" customHeight="1">
      <c r="A41" s="63"/>
      <c r="B41" s="5" t="s">
        <v>89</v>
      </c>
      <c r="C41" s="18">
        <v>0.4375</v>
      </c>
      <c r="D41" s="17"/>
      <c r="E41" s="17"/>
      <c r="F41" s="19"/>
      <c r="G41" s="20">
        <v>0.8652777777777777</v>
      </c>
      <c r="H41" s="6">
        <f t="shared" si="7"/>
        <v>0.4614814814814815</v>
      </c>
      <c r="I41" s="6">
        <f t="shared" si="8"/>
        <v>0.2884259259259259</v>
      </c>
      <c r="J41" s="55">
        <v>22</v>
      </c>
      <c r="K41" s="13">
        <f t="shared" si="9"/>
        <v>1.1737905561527873</v>
      </c>
      <c r="L41" s="110"/>
    </row>
    <row r="42" spans="1:12" ht="13.5" customHeight="1">
      <c r="A42" s="63"/>
      <c r="B42" s="5"/>
      <c r="C42" s="18"/>
      <c r="D42" s="17"/>
      <c r="E42" s="17"/>
      <c r="F42" s="19"/>
      <c r="G42" s="20"/>
      <c r="H42" s="14"/>
      <c r="I42" s="14"/>
      <c r="J42" s="55"/>
      <c r="K42" s="110"/>
      <c r="L42" s="110"/>
    </row>
    <row r="43" spans="2:10" ht="15.75">
      <c r="B43" s="122" t="s">
        <v>0</v>
      </c>
      <c r="C43" s="177" t="s">
        <v>42</v>
      </c>
      <c r="D43" s="119" t="s">
        <v>0</v>
      </c>
      <c r="E43" s="124" t="s">
        <v>15</v>
      </c>
      <c r="F43" s="112" t="s">
        <v>198</v>
      </c>
      <c r="G43" s="125" t="s">
        <v>35</v>
      </c>
      <c r="H43" s="82">
        <v>0.1638888888888889</v>
      </c>
      <c r="I43" s="126" t="s">
        <v>57</v>
      </c>
      <c r="J43" s="105">
        <v>22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zoomScale="90" zoomScaleNormal="90" zoomScalePageLayoutView="0" workbookViewId="0" topLeftCell="C7">
      <selection activeCell="A24" sqref="A24:IV24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3" width="9.28125" style="0" customWidth="1"/>
    <col min="4" max="4" width="11.28125" style="0" customWidth="1"/>
    <col min="5" max="5" width="11.421875" style="0" hidden="1" customWidth="1"/>
    <col min="6" max="6" width="10.8515625" style="0" customWidth="1"/>
    <col min="7" max="7" width="0.13671875" style="0" hidden="1" customWidth="1"/>
    <col min="8" max="8" width="10.421875" style="0" customWidth="1"/>
    <col min="9" max="9" width="10.140625" style="0" customWidth="1"/>
    <col min="10" max="10" width="9.28125" style="0" customWidth="1"/>
    <col min="11" max="11" width="10.140625" style="0" customWidth="1"/>
    <col min="12" max="12" width="6.421875" style="0" customWidth="1"/>
  </cols>
  <sheetData>
    <row r="2" ht="13.5" thickBot="1"/>
    <row r="3" spans="2:12" ht="16.5" thickTop="1">
      <c r="B3" s="104" t="s">
        <v>205</v>
      </c>
      <c r="C3" s="38" t="s">
        <v>204</v>
      </c>
      <c r="D3" s="38"/>
      <c r="E3" s="38"/>
      <c r="F3" s="38"/>
      <c r="G3" s="38"/>
      <c r="H3" s="39"/>
      <c r="I3" s="106" t="s">
        <v>0</v>
      </c>
      <c r="J3" s="38"/>
      <c r="K3" s="73"/>
      <c r="L3" s="42" t="s">
        <v>0</v>
      </c>
    </row>
    <row r="4" spans="2:12" ht="15.75">
      <c r="B4" s="49" t="s">
        <v>24</v>
      </c>
      <c r="C4" s="2"/>
      <c r="D4" s="2"/>
      <c r="E4" s="2"/>
      <c r="F4" s="24" t="s">
        <v>0</v>
      </c>
      <c r="G4" s="2"/>
      <c r="H4" s="3"/>
      <c r="I4" s="107" t="s">
        <v>0</v>
      </c>
      <c r="J4" s="2"/>
      <c r="K4" s="2"/>
      <c r="L4" s="44" t="s">
        <v>0</v>
      </c>
    </row>
    <row r="5" spans="2:12" ht="12.75" customHeight="1">
      <c r="B5" s="49" t="s">
        <v>0</v>
      </c>
      <c r="C5" s="2"/>
      <c r="D5" s="2"/>
      <c r="E5" s="2"/>
      <c r="F5" s="24"/>
      <c r="G5" s="2" t="s">
        <v>0</v>
      </c>
      <c r="H5" s="3"/>
      <c r="I5" s="32"/>
      <c r="J5" s="2"/>
      <c r="K5" s="2"/>
      <c r="L5" s="44"/>
    </row>
    <row r="6" spans="2:12" ht="13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34" t="s">
        <v>37</v>
      </c>
      <c r="K6" s="34" t="s">
        <v>80</v>
      </c>
      <c r="L6" s="50" t="s">
        <v>15</v>
      </c>
    </row>
    <row r="7" spans="1:12" ht="28.5" customHeight="1" thickTop="1">
      <c r="A7" s="63"/>
      <c r="B7" s="5" t="s">
        <v>61</v>
      </c>
      <c r="C7" s="18"/>
      <c r="D7" s="17"/>
      <c r="E7" s="6"/>
      <c r="F7" s="54"/>
      <c r="G7" s="6"/>
      <c r="H7" s="86"/>
      <c r="I7" s="203">
        <v>0.9486111111111111</v>
      </c>
      <c r="J7" s="6"/>
      <c r="K7" s="6"/>
      <c r="L7" s="64">
        <v>15</v>
      </c>
    </row>
    <row r="8" spans="1:12" ht="28.5" customHeight="1">
      <c r="A8" s="63"/>
      <c r="B8" s="5" t="s">
        <v>176</v>
      </c>
      <c r="C8" s="18"/>
      <c r="D8" s="17"/>
      <c r="E8" s="6"/>
      <c r="F8" s="54"/>
      <c r="G8" s="6"/>
      <c r="H8" s="86"/>
      <c r="I8" s="204" t="s">
        <v>220</v>
      </c>
      <c r="J8" s="6"/>
      <c r="K8" s="6"/>
      <c r="L8" s="64">
        <v>19</v>
      </c>
    </row>
    <row r="9" spans="1:12" ht="28.5" customHeight="1">
      <c r="A9" s="63"/>
      <c r="B9" s="5" t="s">
        <v>70</v>
      </c>
      <c r="C9" s="18"/>
      <c r="D9" s="17"/>
      <c r="E9" s="6"/>
      <c r="F9" s="54"/>
      <c r="G9" s="6"/>
      <c r="H9" s="86"/>
      <c r="I9" s="25" t="s">
        <v>221</v>
      </c>
      <c r="J9" s="6"/>
      <c r="K9" s="6"/>
      <c r="L9" s="64">
        <v>20</v>
      </c>
    </row>
    <row r="10" spans="1:12" ht="19.5" customHeight="1">
      <c r="A10" s="63"/>
      <c r="B10" s="5"/>
      <c r="C10" s="18"/>
      <c r="D10" s="17"/>
      <c r="E10" s="6"/>
      <c r="F10" s="54"/>
      <c r="G10" s="6"/>
      <c r="H10" s="86"/>
      <c r="I10" s="175"/>
      <c r="J10" s="6"/>
      <c r="K10" s="6"/>
      <c r="L10" s="64"/>
    </row>
    <row r="11" spans="2:12" ht="20.25" customHeight="1" thickBot="1">
      <c r="B11" s="173" t="s">
        <v>175</v>
      </c>
      <c r="C11" s="176" t="s">
        <v>0</v>
      </c>
      <c r="D11" s="184" t="s">
        <v>0</v>
      </c>
      <c r="E11" s="174" t="s">
        <v>0</v>
      </c>
      <c r="F11" s="231" t="s">
        <v>54</v>
      </c>
      <c r="G11" s="231"/>
      <c r="H11" s="10" t="s">
        <v>0</v>
      </c>
      <c r="I11" s="120" t="s">
        <v>35</v>
      </c>
      <c r="J11" s="17" t="s">
        <v>0</v>
      </c>
      <c r="K11" s="121" t="s">
        <v>59</v>
      </c>
      <c r="L11" s="101" t="s">
        <v>0</v>
      </c>
    </row>
    <row r="12" spans="1:12" ht="18.75" customHeight="1" thickBot="1" thickTop="1">
      <c r="A12" s="63"/>
      <c r="B12" s="71" t="s">
        <v>87</v>
      </c>
      <c r="C12" s="66" t="s">
        <v>4</v>
      </c>
      <c r="D12" s="66" t="s">
        <v>0</v>
      </c>
      <c r="E12" s="67" t="s">
        <v>0</v>
      </c>
      <c r="F12" s="68" t="s">
        <v>0</v>
      </c>
      <c r="G12" s="68"/>
      <c r="H12" s="69"/>
      <c r="I12" s="70" t="s">
        <v>3</v>
      </c>
      <c r="J12" s="127" t="s">
        <v>92</v>
      </c>
      <c r="K12" s="34" t="s">
        <v>93</v>
      </c>
      <c r="L12" s="74" t="s">
        <v>15</v>
      </c>
    </row>
    <row r="13" spans="1:12" ht="28.5" customHeight="1" thickTop="1">
      <c r="A13" s="63"/>
      <c r="B13" s="5" t="s">
        <v>117</v>
      </c>
      <c r="C13" s="18"/>
      <c r="D13" s="17"/>
      <c r="E13" s="6"/>
      <c r="F13" s="54"/>
      <c r="G13" s="6"/>
      <c r="H13" s="86"/>
      <c r="I13" s="35">
        <v>0.5006944444444444</v>
      </c>
      <c r="J13" s="6"/>
      <c r="K13" s="6"/>
      <c r="L13" s="64">
        <v>1</v>
      </c>
    </row>
    <row r="14" spans="1:12" ht="25.5" customHeight="1">
      <c r="A14" s="63"/>
      <c r="B14" s="5" t="s">
        <v>147</v>
      </c>
      <c r="C14" s="18"/>
      <c r="D14" s="17"/>
      <c r="E14" s="6"/>
      <c r="F14" s="17"/>
      <c r="G14" s="6"/>
      <c r="H14" s="10"/>
      <c r="I14" s="51">
        <v>0.513888888888889</v>
      </c>
      <c r="J14" s="6"/>
      <c r="K14" s="6"/>
      <c r="L14" s="55">
        <v>2</v>
      </c>
    </row>
    <row r="15" spans="1:12" ht="25.5" customHeight="1">
      <c r="A15" s="63"/>
      <c r="B15" s="5" t="s">
        <v>83</v>
      </c>
      <c r="C15" s="18"/>
      <c r="D15" s="17"/>
      <c r="E15" s="6"/>
      <c r="F15" s="17"/>
      <c r="G15" s="6"/>
      <c r="H15" s="10"/>
      <c r="I15" s="51">
        <v>0.5388888888888889</v>
      </c>
      <c r="J15" s="6"/>
      <c r="K15" s="6"/>
      <c r="L15" s="55">
        <v>4</v>
      </c>
    </row>
    <row r="16" spans="1:12" ht="25.5" customHeight="1">
      <c r="A16" s="63"/>
      <c r="B16" s="5" t="s">
        <v>74</v>
      </c>
      <c r="C16" s="18"/>
      <c r="D16" s="17"/>
      <c r="E16" s="6"/>
      <c r="F16" s="17"/>
      <c r="G16" s="6"/>
      <c r="H16" s="10"/>
      <c r="I16" s="51">
        <v>0.5444444444444444</v>
      </c>
      <c r="J16" s="6"/>
      <c r="K16" s="6"/>
      <c r="L16" s="55">
        <v>5</v>
      </c>
    </row>
    <row r="17" spans="1:12" ht="25.5" customHeight="1">
      <c r="A17" s="63"/>
      <c r="B17" s="5" t="s">
        <v>73</v>
      </c>
      <c r="C17" s="18"/>
      <c r="D17" s="17"/>
      <c r="E17" s="6"/>
      <c r="F17" s="17"/>
      <c r="G17" s="6"/>
      <c r="H17" s="10"/>
      <c r="I17" s="51">
        <v>0.5458333333333333</v>
      </c>
      <c r="J17" s="6"/>
      <c r="K17" s="6"/>
      <c r="L17" s="105">
        <v>6</v>
      </c>
    </row>
    <row r="18" spans="1:12" ht="25.5" customHeight="1">
      <c r="A18" s="63"/>
      <c r="B18" s="5" t="s">
        <v>120</v>
      </c>
      <c r="C18" s="18"/>
      <c r="D18" s="17"/>
      <c r="E18" s="6"/>
      <c r="F18" s="17"/>
      <c r="G18" s="6"/>
      <c r="H18" s="10"/>
      <c r="I18" s="51">
        <v>0.5597222222222222</v>
      </c>
      <c r="J18" s="6"/>
      <c r="K18" s="6"/>
      <c r="L18" s="55">
        <v>7</v>
      </c>
    </row>
    <row r="19" spans="1:12" ht="25.5" customHeight="1">
      <c r="A19" s="63"/>
      <c r="B19" s="5" t="s">
        <v>121</v>
      </c>
      <c r="C19" s="18"/>
      <c r="D19" s="17"/>
      <c r="E19" s="6"/>
      <c r="F19" s="17"/>
      <c r="G19" s="6"/>
      <c r="H19" s="10"/>
      <c r="I19" s="51">
        <v>0.5694444444444444</v>
      </c>
      <c r="J19" s="6"/>
      <c r="K19" s="6"/>
      <c r="L19" s="55">
        <v>8</v>
      </c>
    </row>
    <row r="20" spans="1:12" ht="25.5" customHeight="1">
      <c r="A20" s="63"/>
      <c r="B20" s="5" t="s">
        <v>84</v>
      </c>
      <c r="C20" s="18"/>
      <c r="D20" s="17"/>
      <c r="E20" s="6"/>
      <c r="F20" s="17"/>
      <c r="G20" s="6"/>
      <c r="H20" s="10"/>
      <c r="I20" s="51">
        <v>0.576388888888889</v>
      </c>
      <c r="J20" s="6"/>
      <c r="K20" s="6"/>
      <c r="L20" s="55">
        <v>9</v>
      </c>
    </row>
    <row r="21" spans="1:12" ht="25.5" customHeight="1">
      <c r="A21" s="63"/>
      <c r="B21" s="5" t="s">
        <v>122</v>
      </c>
      <c r="C21" s="18"/>
      <c r="D21" s="17"/>
      <c r="E21" s="6"/>
      <c r="F21" s="17"/>
      <c r="G21" s="6"/>
      <c r="H21" s="10"/>
      <c r="I21" s="51">
        <v>0.5854166666666667</v>
      </c>
      <c r="J21" s="6"/>
      <c r="K21" s="6"/>
      <c r="L21" s="55">
        <v>12</v>
      </c>
    </row>
    <row r="22" spans="1:12" ht="25.5" customHeight="1">
      <c r="A22" s="63"/>
      <c r="B22" s="5" t="s">
        <v>102</v>
      </c>
      <c r="C22" s="18"/>
      <c r="D22" s="17"/>
      <c r="E22" s="6"/>
      <c r="F22" s="17"/>
      <c r="G22" s="6"/>
      <c r="H22" s="10"/>
      <c r="I22" s="51">
        <v>0.5902777777777778</v>
      </c>
      <c r="J22" s="6"/>
      <c r="K22" s="6"/>
      <c r="L22" s="55">
        <v>13</v>
      </c>
    </row>
    <row r="23" spans="1:12" ht="25.5" customHeight="1">
      <c r="A23" s="63"/>
      <c r="B23" s="5" t="s">
        <v>146</v>
      </c>
      <c r="C23" s="18"/>
      <c r="D23" s="17"/>
      <c r="E23" s="6"/>
      <c r="F23" s="17"/>
      <c r="G23" s="6"/>
      <c r="H23" s="10"/>
      <c r="I23" s="51">
        <v>0.5923611111111111</v>
      </c>
      <c r="J23" s="6"/>
      <c r="K23" s="6"/>
      <c r="L23" s="55">
        <v>14</v>
      </c>
    </row>
    <row r="24" spans="1:12" ht="25.5" customHeight="1">
      <c r="A24" s="63"/>
      <c r="B24" s="5"/>
      <c r="C24" s="18"/>
      <c r="D24" s="17"/>
      <c r="E24" s="6"/>
      <c r="F24" s="17"/>
      <c r="G24" s="6"/>
      <c r="H24" s="10"/>
      <c r="I24" s="51"/>
      <c r="J24" s="6"/>
      <c r="K24" s="6"/>
      <c r="L24" s="55"/>
    </row>
    <row r="25" spans="2:12" ht="17.25" customHeight="1">
      <c r="B25" s="173" t="s">
        <v>175</v>
      </c>
      <c r="C25" s="176" t="s">
        <v>0</v>
      </c>
      <c r="D25" s="184" t="s">
        <v>0</v>
      </c>
      <c r="E25" s="174" t="s">
        <v>0</v>
      </c>
      <c r="F25" s="231" t="s">
        <v>54</v>
      </c>
      <c r="G25" s="231"/>
      <c r="H25" s="10" t="s">
        <v>0</v>
      </c>
      <c r="I25" s="120" t="s">
        <v>35</v>
      </c>
      <c r="J25" s="17" t="s">
        <v>0</v>
      </c>
      <c r="K25" s="121" t="s">
        <v>59</v>
      </c>
      <c r="L25" s="101" t="s">
        <v>0</v>
      </c>
    </row>
  </sheetData>
  <sheetProtection/>
  <mergeCells count="2">
    <mergeCell ref="F11:G11"/>
    <mergeCell ref="F25:G25"/>
  </mergeCells>
  <printOptions/>
  <pageMargins left="0.5" right="0.5" top="0.5" bottom="0.5" header="0.5" footer="0.5"/>
  <pageSetup fitToHeight="1" fitToWidth="1" horizontalDpi="600" verticalDpi="600" orientation="portrait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zoomScale="80" zoomScaleNormal="80" zoomScalePageLayoutView="0" workbookViewId="0" topLeftCell="A3">
      <selection activeCell="A1" sqref="A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10.57421875" style="0" customWidth="1"/>
    <col min="7" max="9" width="11.28125" style="0" customWidth="1"/>
    <col min="10" max="10" width="8.421875" style="56" customWidth="1"/>
    <col min="11" max="11" width="8.28125" style="108" customWidth="1"/>
    <col min="12" max="12" width="7.28125" style="108" customWidth="1"/>
  </cols>
  <sheetData>
    <row r="2" ht="13.5" thickBot="1"/>
    <row r="3" spans="2:10" ht="16.5" thickTop="1">
      <c r="B3" s="37" t="s">
        <v>205</v>
      </c>
      <c r="C3" s="38" t="s">
        <v>204</v>
      </c>
      <c r="D3" s="38"/>
      <c r="E3" s="38"/>
      <c r="F3" s="39"/>
      <c r="G3" s="40" t="s">
        <v>0</v>
      </c>
      <c r="H3" s="41" t="s">
        <v>0</v>
      </c>
      <c r="I3" s="41"/>
      <c r="J3" s="57"/>
    </row>
    <row r="4" spans="2:10" ht="15.75">
      <c r="B4" s="43" t="s">
        <v>97</v>
      </c>
      <c r="C4" s="2"/>
      <c r="D4" s="2"/>
      <c r="E4" s="2"/>
      <c r="F4" s="3"/>
      <c r="G4" s="1" t="s">
        <v>0</v>
      </c>
      <c r="H4" s="62" t="s">
        <v>0</v>
      </c>
      <c r="I4" s="4"/>
      <c r="J4" s="58"/>
    </row>
    <row r="5" spans="2:10" ht="10.5" customHeight="1">
      <c r="B5" s="43"/>
      <c r="C5" s="2"/>
      <c r="D5" s="2" t="s">
        <v>0</v>
      </c>
      <c r="E5" s="2"/>
      <c r="F5" s="3"/>
      <c r="G5" s="1"/>
      <c r="H5" s="4"/>
      <c r="I5" s="4"/>
      <c r="J5" s="58"/>
    </row>
    <row r="6" spans="1:11" s="108" customFormat="1" ht="13.5" thickBot="1">
      <c r="A6"/>
      <c r="B6" s="52" t="s">
        <v>14</v>
      </c>
      <c r="C6" s="28" t="s">
        <v>1</v>
      </c>
      <c r="D6" s="28" t="s">
        <v>2</v>
      </c>
      <c r="E6" s="34" t="s">
        <v>66</v>
      </c>
      <c r="F6" s="138" t="s">
        <v>90</v>
      </c>
      <c r="G6" s="31" t="s">
        <v>3</v>
      </c>
      <c r="H6" s="34" t="s">
        <v>58</v>
      </c>
      <c r="I6" s="34" t="s">
        <v>55</v>
      </c>
      <c r="J6" s="59" t="s">
        <v>15</v>
      </c>
      <c r="K6" s="109"/>
    </row>
    <row r="7" spans="1:11" s="108" customFormat="1" ht="25.5" customHeight="1" thickTop="1">
      <c r="A7" s="63"/>
      <c r="B7" s="5" t="s">
        <v>34</v>
      </c>
      <c r="C7" s="18"/>
      <c r="D7" s="17"/>
      <c r="E7" s="75"/>
      <c r="F7" s="19"/>
      <c r="G7" s="21">
        <v>0.8465277777777778</v>
      </c>
      <c r="H7" s="6"/>
      <c r="I7" s="6"/>
      <c r="J7" s="55">
        <v>11</v>
      </c>
      <c r="K7" s="13"/>
    </row>
    <row r="8" spans="1:11" s="108" customFormat="1" ht="25.5" customHeight="1">
      <c r="A8" s="63" t="s">
        <v>0</v>
      </c>
      <c r="B8" s="5" t="s">
        <v>124</v>
      </c>
      <c r="C8" s="18"/>
      <c r="D8" s="17"/>
      <c r="E8" s="75"/>
      <c r="F8" s="19"/>
      <c r="G8" s="140">
        <v>0.88125</v>
      </c>
      <c r="H8" s="6"/>
      <c r="I8" s="6"/>
      <c r="J8" s="55">
        <v>15</v>
      </c>
      <c r="K8" s="13"/>
    </row>
    <row r="9" spans="1:11" s="108" customFormat="1" ht="25.5" customHeight="1">
      <c r="A9" s="63"/>
      <c r="B9" s="5" t="s">
        <v>29</v>
      </c>
      <c r="C9" s="18"/>
      <c r="D9" s="17"/>
      <c r="E9" s="75"/>
      <c r="F9" s="19"/>
      <c r="G9" s="21">
        <v>0.9069444444444444</v>
      </c>
      <c r="H9" s="6"/>
      <c r="I9" s="6"/>
      <c r="J9" s="55">
        <v>17</v>
      </c>
      <c r="K9" s="13"/>
    </row>
    <row r="10" spans="1:11" s="108" customFormat="1" ht="25.5" customHeight="1">
      <c r="A10" s="63"/>
      <c r="B10" s="5" t="s">
        <v>195</v>
      </c>
      <c r="C10" s="18"/>
      <c r="D10" s="17"/>
      <c r="E10" s="75"/>
      <c r="F10" s="19"/>
      <c r="G10" s="21">
        <v>0.9083333333333333</v>
      </c>
      <c r="H10" s="6"/>
      <c r="I10" s="6"/>
      <c r="J10" s="55">
        <v>18</v>
      </c>
      <c r="K10" s="13"/>
    </row>
    <row r="11" spans="1:11" s="108" customFormat="1" ht="25.5" customHeight="1">
      <c r="A11" s="63"/>
      <c r="B11" s="5" t="s">
        <v>23</v>
      </c>
      <c r="C11" s="18"/>
      <c r="D11" s="17"/>
      <c r="E11" s="75"/>
      <c r="F11" s="19"/>
      <c r="G11" s="21">
        <v>0.9319444444444445</v>
      </c>
      <c r="H11" s="6"/>
      <c r="I11" s="6"/>
      <c r="J11" s="55">
        <v>20</v>
      </c>
      <c r="K11" s="13"/>
    </row>
    <row r="12" spans="1:11" s="108" customFormat="1" ht="25.5" customHeight="1">
      <c r="A12" s="63"/>
      <c r="B12" s="5" t="s">
        <v>52</v>
      </c>
      <c r="C12" s="18"/>
      <c r="D12" s="17"/>
      <c r="E12" s="75"/>
      <c r="F12" s="19"/>
      <c r="G12" s="21">
        <v>0.9576388888888889</v>
      </c>
      <c r="H12" s="6"/>
      <c r="I12" s="6"/>
      <c r="J12" s="55">
        <v>22</v>
      </c>
      <c r="K12" s="13"/>
    </row>
    <row r="13" spans="1:11" s="108" customFormat="1" ht="25.5" customHeight="1">
      <c r="A13" s="63"/>
      <c r="B13" s="5" t="s">
        <v>123</v>
      </c>
      <c r="C13" s="18"/>
      <c r="D13" s="17"/>
      <c r="E13" s="75"/>
      <c r="F13" s="19"/>
      <c r="G13" s="20" t="s">
        <v>219</v>
      </c>
      <c r="H13" s="6"/>
      <c r="I13" s="6"/>
      <c r="J13" s="55">
        <v>23</v>
      </c>
      <c r="K13" s="13"/>
    </row>
    <row r="14" spans="1:11" s="108" customFormat="1" ht="25.5" customHeight="1">
      <c r="A14" s="63"/>
      <c r="B14" s="5" t="s">
        <v>165</v>
      </c>
      <c r="C14" s="18"/>
      <c r="D14" s="17"/>
      <c r="E14" s="75"/>
      <c r="F14" s="19"/>
      <c r="G14" s="20" t="s">
        <v>218</v>
      </c>
      <c r="H14" s="6"/>
      <c r="I14" s="6"/>
      <c r="J14" s="55">
        <v>24</v>
      </c>
      <c r="K14" s="13"/>
    </row>
    <row r="15" spans="1:11" s="108" customFormat="1" ht="15.75" customHeight="1">
      <c r="A15" s="63"/>
      <c r="B15" s="5"/>
      <c r="C15" s="18"/>
      <c r="D15" s="17"/>
      <c r="E15" s="75"/>
      <c r="F15" s="19"/>
      <c r="G15" s="140"/>
      <c r="H15" s="6"/>
      <c r="I15" s="6"/>
      <c r="J15" s="55"/>
      <c r="K15" s="110"/>
    </row>
    <row r="16" spans="1:10" ht="15" customHeight="1">
      <c r="A16" s="63"/>
      <c r="B16" s="122" t="s">
        <v>0</v>
      </c>
      <c r="C16" s="183" t="s">
        <v>42</v>
      </c>
      <c r="D16" s="119" t="s">
        <v>0</v>
      </c>
      <c r="E16" s="124" t="s">
        <v>15</v>
      </c>
      <c r="F16" s="112" t="s">
        <v>0</v>
      </c>
      <c r="G16" s="125" t="s">
        <v>35</v>
      </c>
      <c r="H16" s="82" t="s">
        <v>0</v>
      </c>
      <c r="I16" s="126" t="s">
        <v>57</v>
      </c>
      <c r="J16" s="105">
        <v>26</v>
      </c>
    </row>
    <row r="17" spans="1:12" ht="20.25" customHeight="1" thickBot="1">
      <c r="A17" s="63"/>
      <c r="B17" s="53" t="s">
        <v>88</v>
      </c>
      <c r="C17" s="36" t="s">
        <v>4</v>
      </c>
      <c r="D17" s="23"/>
      <c r="E17" s="23"/>
      <c r="F17" s="23"/>
      <c r="G17" s="85" t="s">
        <v>3</v>
      </c>
      <c r="H17" s="127" t="s">
        <v>56</v>
      </c>
      <c r="I17" s="34" t="s">
        <v>62</v>
      </c>
      <c r="J17" s="59" t="s">
        <v>15</v>
      </c>
      <c r="K17" s="111"/>
      <c r="L17" s="111" t="s">
        <v>0</v>
      </c>
    </row>
    <row r="18" spans="1:11" s="108" customFormat="1" ht="30" customHeight="1" thickTop="1">
      <c r="A18" s="63"/>
      <c r="B18" s="5" t="s">
        <v>104</v>
      </c>
      <c r="C18" s="18"/>
      <c r="D18" s="17"/>
      <c r="E18" s="75"/>
      <c r="F18" s="19"/>
      <c r="G18" s="140">
        <v>0.5201388888888888</v>
      </c>
      <c r="H18" s="6"/>
      <c r="I18" s="6"/>
      <c r="J18" s="55">
        <v>1</v>
      </c>
      <c r="K18" s="110"/>
    </row>
    <row r="19" spans="1:11" s="108" customFormat="1" ht="30" customHeight="1">
      <c r="A19" s="63"/>
      <c r="B19" s="5" t="s">
        <v>133</v>
      </c>
      <c r="C19" s="18"/>
      <c r="D19" s="17"/>
      <c r="E19" s="75"/>
      <c r="F19" s="19"/>
      <c r="G19" s="140">
        <v>0.5201388888888888</v>
      </c>
      <c r="H19" s="6"/>
      <c r="I19" s="6"/>
      <c r="J19" s="55">
        <v>2</v>
      </c>
      <c r="K19" s="110"/>
    </row>
    <row r="20" spans="1:11" s="108" customFormat="1" ht="30" customHeight="1">
      <c r="A20" s="63"/>
      <c r="B20" s="5" t="s">
        <v>125</v>
      </c>
      <c r="C20" s="18"/>
      <c r="D20" s="17"/>
      <c r="E20" s="75"/>
      <c r="F20" s="19"/>
      <c r="G20" s="21">
        <v>0.5513888888888888</v>
      </c>
      <c r="H20" s="6"/>
      <c r="I20" s="6"/>
      <c r="J20" s="55">
        <v>3</v>
      </c>
      <c r="K20" s="110"/>
    </row>
    <row r="21" spans="1:12" ht="30" customHeight="1">
      <c r="A21" s="63"/>
      <c r="B21" s="5" t="s">
        <v>129</v>
      </c>
      <c r="C21" s="18"/>
      <c r="D21" s="17"/>
      <c r="E21" s="17"/>
      <c r="F21" s="19"/>
      <c r="G21" s="20">
        <v>0.6243055555555556</v>
      </c>
      <c r="H21" s="6"/>
      <c r="I21" s="6"/>
      <c r="J21" s="55">
        <v>5</v>
      </c>
      <c r="K21" s="13"/>
      <c r="L21" s="110"/>
    </row>
    <row r="22" spans="1:12" ht="30" customHeight="1">
      <c r="A22" s="63"/>
      <c r="B22" s="5" t="s">
        <v>77</v>
      </c>
      <c r="C22" s="18"/>
      <c r="D22" s="17"/>
      <c r="E22" s="17"/>
      <c r="F22" s="19"/>
      <c r="G22" s="21">
        <v>0.6597222222222222</v>
      </c>
      <c r="H22" s="6"/>
      <c r="I22" s="6"/>
      <c r="J22" s="55">
        <v>7</v>
      </c>
      <c r="K22" s="13"/>
      <c r="L22" s="110"/>
    </row>
    <row r="23" spans="1:12" ht="30" customHeight="1">
      <c r="A23" s="63"/>
      <c r="B23" s="5" t="s">
        <v>126</v>
      </c>
      <c r="C23" s="18"/>
      <c r="D23" s="17"/>
      <c r="E23" s="17"/>
      <c r="F23" s="19"/>
      <c r="G23" s="20">
        <v>0.7041666666666666</v>
      </c>
      <c r="H23" s="6"/>
      <c r="I23" s="6"/>
      <c r="J23" s="55">
        <v>8</v>
      </c>
      <c r="K23" s="13"/>
      <c r="L23" s="110"/>
    </row>
    <row r="24" spans="1:12" ht="30" customHeight="1">
      <c r="A24" s="63"/>
      <c r="B24" s="5" t="s">
        <v>89</v>
      </c>
      <c r="C24" s="18"/>
      <c r="D24" s="17"/>
      <c r="E24" s="17"/>
      <c r="F24" s="19"/>
      <c r="G24" s="20">
        <v>0.8833333333333333</v>
      </c>
      <c r="H24" s="6"/>
      <c r="I24" s="6"/>
      <c r="J24" s="55">
        <v>9</v>
      </c>
      <c r="K24" s="13"/>
      <c r="L24" s="110"/>
    </row>
    <row r="25" spans="1:12" ht="30" customHeight="1">
      <c r="A25" s="63"/>
      <c r="B25" s="5" t="s">
        <v>79</v>
      </c>
      <c r="C25" s="18"/>
      <c r="D25" s="17"/>
      <c r="E25" s="17"/>
      <c r="F25" s="19"/>
      <c r="G25" s="21" t="s">
        <v>68</v>
      </c>
      <c r="H25" s="6"/>
      <c r="I25" s="6"/>
      <c r="J25" s="105" t="s">
        <v>0</v>
      </c>
      <c r="K25" s="13"/>
      <c r="L25" s="110"/>
    </row>
    <row r="26" spans="1:12" ht="13.5" customHeight="1">
      <c r="A26" s="63"/>
      <c r="B26" s="5"/>
      <c r="C26" s="18"/>
      <c r="D26" s="17"/>
      <c r="E26" s="17"/>
      <c r="F26" s="19"/>
      <c r="G26" s="20"/>
      <c r="H26" s="14"/>
      <c r="I26" s="14"/>
      <c r="J26" s="55"/>
      <c r="K26" s="110"/>
      <c r="L26" s="110"/>
    </row>
    <row r="27" spans="2:10" ht="15.75">
      <c r="B27" s="122" t="s">
        <v>0</v>
      </c>
      <c r="C27" s="183" t="s">
        <v>42</v>
      </c>
      <c r="D27" s="119" t="s">
        <v>0</v>
      </c>
      <c r="E27" s="124" t="s">
        <v>15</v>
      </c>
      <c r="F27" s="112" t="s">
        <v>0</v>
      </c>
      <c r="G27" s="125" t="s">
        <v>35</v>
      </c>
      <c r="H27" s="82" t="s">
        <v>0</v>
      </c>
      <c r="I27" s="126" t="s">
        <v>57</v>
      </c>
      <c r="J27" s="105">
        <v>9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1"/>
  <sheetViews>
    <sheetView zoomScale="70" zoomScaleNormal="70" zoomScalePageLayoutView="0" workbookViewId="0" topLeftCell="A7">
      <selection activeCell="H28" sqref="H28"/>
    </sheetView>
  </sheetViews>
  <sheetFormatPr defaultColWidth="9.140625" defaultRowHeight="12.75"/>
  <cols>
    <col min="2" max="2" width="20.7109375" style="0" customWidth="1"/>
    <col min="3" max="3" width="10.8515625" style="0" customWidth="1"/>
    <col min="4" max="4" width="10.421875" style="0" customWidth="1"/>
    <col min="5" max="5" width="10.00390625" style="0" customWidth="1"/>
    <col min="6" max="6" width="10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56" customWidth="1"/>
    <col min="11" max="11" width="8.28125" style="108" customWidth="1"/>
    <col min="12" max="12" width="7.28125" style="108" customWidth="1"/>
  </cols>
  <sheetData>
    <row r="2" ht="13.5" thickBot="1"/>
    <row r="3" spans="2:10" ht="16.5" thickTop="1">
      <c r="B3" s="37" t="s">
        <v>206</v>
      </c>
      <c r="C3" s="38" t="s">
        <v>18</v>
      </c>
      <c r="D3" s="38"/>
      <c r="E3" s="38"/>
      <c r="F3" s="39"/>
      <c r="G3" s="40" t="s">
        <v>0</v>
      </c>
      <c r="H3" s="41"/>
      <c r="I3" s="41"/>
      <c r="J3" s="57"/>
    </row>
    <row r="4" spans="2:10" ht="15.75">
      <c r="B4" s="43" t="s">
        <v>97</v>
      </c>
      <c r="C4" s="2"/>
      <c r="D4" s="2"/>
      <c r="E4" s="2"/>
      <c r="F4" s="3"/>
      <c r="G4" s="1" t="s">
        <v>0</v>
      </c>
      <c r="H4" s="62" t="s">
        <v>0</v>
      </c>
      <c r="I4" s="4"/>
      <c r="J4" s="58"/>
    </row>
    <row r="5" spans="2:10" ht="15.75">
      <c r="B5" s="43"/>
      <c r="C5" s="2"/>
      <c r="D5" s="2"/>
      <c r="E5" s="2"/>
      <c r="F5" s="3"/>
      <c r="G5" s="1"/>
      <c r="H5" s="62"/>
      <c r="I5" s="4"/>
      <c r="J5" s="58"/>
    </row>
    <row r="6" spans="1:12" ht="15" customHeight="1">
      <c r="A6" s="63"/>
      <c r="B6" s="142">
        <v>0.4375</v>
      </c>
      <c r="C6" s="143"/>
      <c r="D6" s="187" t="s">
        <v>214</v>
      </c>
      <c r="E6" s="146" t="s">
        <v>0</v>
      </c>
      <c r="F6" s="144"/>
      <c r="G6" s="145" t="s">
        <v>0</v>
      </c>
      <c r="H6" s="146" t="s">
        <v>0</v>
      </c>
      <c r="I6" s="146" t="s">
        <v>99</v>
      </c>
      <c r="J6" s="147" t="s">
        <v>0</v>
      </c>
      <c r="K6" s="111" t="s">
        <v>0</v>
      </c>
      <c r="L6" s="111" t="s">
        <v>0</v>
      </c>
    </row>
    <row r="7" spans="1:12" ht="20.25" customHeight="1" thickBot="1">
      <c r="A7" s="63"/>
      <c r="B7" s="148" t="s">
        <v>100</v>
      </c>
      <c r="C7" s="149" t="s">
        <v>4</v>
      </c>
      <c r="D7" s="34" t="s">
        <v>98</v>
      </c>
      <c r="E7" s="34" t="s">
        <v>0</v>
      </c>
      <c r="F7" s="29"/>
      <c r="G7" s="150" t="s">
        <v>3</v>
      </c>
      <c r="H7" s="34" t="s">
        <v>56</v>
      </c>
      <c r="I7" s="34" t="s">
        <v>62</v>
      </c>
      <c r="J7" s="59" t="s">
        <v>15</v>
      </c>
      <c r="K7" s="111" t="s">
        <v>36</v>
      </c>
      <c r="L7" s="111" t="s">
        <v>38</v>
      </c>
    </row>
    <row r="8" spans="1:12" ht="26.25" customHeight="1" thickTop="1">
      <c r="A8" s="63"/>
      <c r="B8" s="5" t="s">
        <v>78</v>
      </c>
      <c r="C8" s="18">
        <v>0.25833333333333336</v>
      </c>
      <c r="D8" s="17"/>
      <c r="E8" s="17"/>
      <c r="F8" s="19"/>
      <c r="G8" s="21">
        <v>0.5555555555555556</v>
      </c>
      <c r="H8" s="6">
        <f>(+G8/3200)*1600</f>
        <v>0.2777777777777778</v>
      </c>
      <c r="I8" s="6">
        <f>(+G8/3200)*1000</f>
        <v>0.1736111111111111</v>
      </c>
      <c r="J8" s="55">
        <v>13</v>
      </c>
      <c r="K8" s="84">
        <f>(+G8/3200)*3000</f>
        <v>0.5208333333333334</v>
      </c>
      <c r="L8" s="84">
        <f>(+G8/3200)*4000</f>
        <v>0.6944444444444444</v>
      </c>
    </row>
    <row r="9" spans="1:12" ht="26.25" customHeight="1">
      <c r="A9" s="63"/>
      <c r="B9" s="5" t="s">
        <v>133</v>
      </c>
      <c r="C9" s="18">
        <v>0.2625</v>
      </c>
      <c r="D9" s="17"/>
      <c r="E9" s="17"/>
      <c r="F9" s="19"/>
      <c r="G9" s="20">
        <v>0.5569444444444445</v>
      </c>
      <c r="H9" s="6">
        <f>(+G9/3200)*1600</f>
        <v>0.27847222222222223</v>
      </c>
      <c r="I9" s="6">
        <f>(+G9/3200)*1000</f>
        <v>0.1740451388888889</v>
      </c>
      <c r="J9" s="55">
        <v>14</v>
      </c>
      <c r="K9" s="84">
        <f>(+G9/3200)*3000</f>
        <v>0.5221354166666666</v>
      </c>
      <c r="L9" s="84">
        <f>(+G9/3200)*4000</f>
        <v>0.6961805555555556</v>
      </c>
    </row>
    <row r="10" spans="1:12" ht="26.25" customHeight="1">
      <c r="A10" s="63"/>
      <c r="B10" s="5" t="s">
        <v>125</v>
      </c>
      <c r="C10" s="18">
        <v>0.2743055555555555</v>
      </c>
      <c r="D10" s="17"/>
      <c r="E10" s="17"/>
      <c r="F10" s="19"/>
      <c r="G10" s="20">
        <v>0.5930555555555556</v>
      </c>
      <c r="H10" s="6">
        <f>(+G10/3200)*1600</f>
        <v>0.2965277777777778</v>
      </c>
      <c r="I10" s="6">
        <f>(+G10/3200)*1000</f>
        <v>0.1853298611111111</v>
      </c>
      <c r="J10" s="55">
        <v>40</v>
      </c>
      <c r="K10" s="84">
        <f>(+G10/3200)*3000</f>
        <v>0.5559895833333333</v>
      </c>
      <c r="L10" s="84">
        <f>(+G10/3200)*4000</f>
        <v>0.7413194444444444</v>
      </c>
    </row>
    <row r="11" spans="1:12" ht="26.25" customHeight="1">
      <c r="A11" s="63"/>
      <c r="B11" s="5" t="s">
        <v>130</v>
      </c>
      <c r="C11" s="18">
        <v>0.41944444444444445</v>
      </c>
      <c r="D11" s="17"/>
      <c r="E11" s="17"/>
      <c r="F11" s="19"/>
      <c r="G11" s="20">
        <v>0.8645833333333334</v>
      </c>
      <c r="H11" s="6">
        <f>(+G11/3200)*1600</f>
        <v>0.4322916666666667</v>
      </c>
      <c r="I11" s="6">
        <f>(+G11/3200)*1000</f>
        <v>0.2701822916666667</v>
      </c>
      <c r="J11" s="55">
        <v>228</v>
      </c>
      <c r="K11" s="84">
        <f>(+G11/3200)*3000</f>
        <v>0.810546875</v>
      </c>
      <c r="L11" s="84">
        <f>(+G11/3200)*4000</f>
        <v>1.0807291666666667</v>
      </c>
    </row>
    <row r="12" spans="1:12" ht="26.25" customHeight="1">
      <c r="A12" s="63"/>
      <c r="B12" s="5" t="s">
        <v>215</v>
      </c>
      <c r="C12" s="18">
        <v>0.3680555555555556</v>
      </c>
      <c r="D12" s="17"/>
      <c r="E12" s="17"/>
      <c r="F12" s="19"/>
      <c r="G12" s="21">
        <v>0.7298611111111111</v>
      </c>
      <c r="H12" s="6">
        <f>(+G12/3200)*1600</f>
        <v>0.36493055555555554</v>
      </c>
      <c r="I12" s="6">
        <f>(+G12/3200)*1000</f>
        <v>0.2280815972222222</v>
      </c>
      <c r="J12" s="105">
        <v>186</v>
      </c>
      <c r="K12" s="84">
        <f>(+G12/3200)*3000</f>
        <v>0.6842447916666666</v>
      </c>
      <c r="L12" s="84">
        <f>(+G12/3200)*4000</f>
        <v>0.9123263888888888</v>
      </c>
    </row>
    <row r="13" spans="1:11" ht="15" customHeight="1" thickBot="1">
      <c r="A13" s="63"/>
      <c r="B13" s="188" t="s">
        <v>0</v>
      </c>
      <c r="C13" s="189" t="s">
        <v>42</v>
      </c>
      <c r="D13" s="190">
        <v>208</v>
      </c>
      <c r="E13" s="191" t="s">
        <v>15</v>
      </c>
      <c r="F13" s="192" t="s">
        <v>226</v>
      </c>
      <c r="G13" s="120" t="s">
        <v>35</v>
      </c>
      <c r="H13" s="83">
        <f>+G12-G8</f>
        <v>0.1743055555555555</v>
      </c>
      <c r="I13" s="193" t="s">
        <v>57</v>
      </c>
      <c r="J13" s="98">
        <v>235</v>
      </c>
      <c r="K13" s="110"/>
    </row>
    <row r="14" spans="1:12" ht="15" customHeight="1">
      <c r="A14" s="63"/>
      <c r="B14" s="194" t="s">
        <v>216</v>
      </c>
      <c r="C14" s="195"/>
      <c r="D14" s="195"/>
      <c r="E14" s="195"/>
      <c r="F14" s="196"/>
      <c r="G14" s="195"/>
      <c r="H14" s="197"/>
      <c r="I14" s="198"/>
      <c r="J14" s="195"/>
      <c r="K14" s="195"/>
      <c r="L14" s="199"/>
    </row>
    <row r="15" spans="2:12" ht="13.5" thickBot="1">
      <c r="B15" s="52" t="s">
        <v>217</v>
      </c>
      <c r="C15" s="28" t="s">
        <v>1</v>
      </c>
      <c r="D15" s="28" t="s">
        <v>2</v>
      </c>
      <c r="E15" s="29" t="s">
        <v>5</v>
      </c>
      <c r="F15" s="28" t="s">
        <v>6</v>
      </c>
      <c r="G15" s="29" t="s">
        <v>7</v>
      </c>
      <c r="H15" s="30" t="s">
        <v>8</v>
      </c>
      <c r="I15" s="31" t="s">
        <v>3</v>
      </c>
      <c r="J15" s="34" t="s">
        <v>37</v>
      </c>
      <c r="K15" s="34" t="s">
        <v>80</v>
      </c>
      <c r="L15" s="50" t="s">
        <v>15</v>
      </c>
    </row>
    <row r="16" spans="1:12" ht="27" customHeight="1" thickTop="1">
      <c r="A16" s="63"/>
      <c r="B16" s="33" t="s">
        <v>22</v>
      </c>
      <c r="C16" s="26">
        <v>0.23194444444444443</v>
      </c>
      <c r="D16" s="185">
        <f>+E16-C16</f>
        <v>0.2444444444444445</v>
      </c>
      <c r="E16" s="27">
        <v>0.4763888888888889</v>
      </c>
      <c r="F16" s="54">
        <f aca="true" t="shared" si="0" ref="F16:F22">+G16-E16</f>
        <v>0.25161111111111095</v>
      </c>
      <c r="G16" s="6">
        <f>(+I16/5000)*4800</f>
        <v>0.7279999999999999</v>
      </c>
      <c r="H16" s="86">
        <f aca="true" t="shared" si="1" ref="H16:H22">AVERAGE(F16,D16)</f>
        <v>0.24802777777777774</v>
      </c>
      <c r="I16" s="208">
        <v>0.7583333333333333</v>
      </c>
      <c r="J16" s="6">
        <f>(+I16/5000)*1600</f>
        <v>0.24266666666666664</v>
      </c>
      <c r="K16" s="6">
        <f>(+I16/5000)*1000</f>
        <v>0.15166666666666664</v>
      </c>
      <c r="L16" s="81">
        <v>1</v>
      </c>
    </row>
    <row r="17" spans="1:12" ht="27" customHeight="1">
      <c r="A17" s="63"/>
      <c r="B17" s="5" t="s">
        <v>48</v>
      </c>
      <c r="C17" s="18">
        <v>0.23958333333333334</v>
      </c>
      <c r="D17" s="17">
        <f aca="true" t="shared" si="2" ref="D17:D22">+E17-C17</f>
        <v>0.2583333333333333</v>
      </c>
      <c r="E17" s="6">
        <v>0.4979166666666666</v>
      </c>
      <c r="F17" s="54">
        <f t="shared" si="0"/>
        <v>0.2687500000000001</v>
      </c>
      <c r="G17" s="6">
        <f aca="true" t="shared" si="3" ref="G17:G22">(+I17/5000)*4800</f>
        <v>0.7666666666666667</v>
      </c>
      <c r="H17" s="86">
        <f t="shared" si="1"/>
        <v>0.2635416666666667</v>
      </c>
      <c r="I17" s="179">
        <v>0.7986111111111112</v>
      </c>
      <c r="J17" s="6">
        <f aca="true" t="shared" si="4" ref="J17:J22">(+I17/5000)*1600</f>
        <v>0.2555555555555556</v>
      </c>
      <c r="K17" s="6">
        <f aca="true" t="shared" si="5" ref="K17:K22">(+I17/5000)*1000</f>
        <v>0.15972222222222224</v>
      </c>
      <c r="L17" s="90">
        <v>3</v>
      </c>
    </row>
    <row r="18" spans="1:12" ht="27" customHeight="1">
      <c r="A18" s="63"/>
      <c r="B18" s="5" t="s">
        <v>28</v>
      </c>
      <c r="C18" s="18">
        <v>0.24791666666666667</v>
      </c>
      <c r="D18" s="17">
        <f t="shared" si="2"/>
        <v>0.26249999999999996</v>
      </c>
      <c r="E18" s="6">
        <v>0.5104166666666666</v>
      </c>
      <c r="F18" s="54">
        <f t="shared" si="0"/>
        <v>0.2629166666666666</v>
      </c>
      <c r="G18" s="6">
        <f t="shared" si="3"/>
        <v>0.7733333333333332</v>
      </c>
      <c r="H18" s="86">
        <f t="shared" si="1"/>
        <v>0.26270833333333327</v>
      </c>
      <c r="I18" s="179">
        <v>0.8055555555555555</v>
      </c>
      <c r="J18" s="6">
        <f t="shared" si="4"/>
        <v>0.2577777777777777</v>
      </c>
      <c r="K18" s="6">
        <f t="shared" si="5"/>
        <v>0.1611111111111111</v>
      </c>
      <c r="L18" s="90">
        <v>5</v>
      </c>
    </row>
    <row r="19" spans="1:12" ht="27" customHeight="1">
      <c r="A19" s="63"/>
      <c r="B19" s="5" t="s">
        <v>19</v>
      </c>
      <c r="C19" s="18">
        <v>0.25</v>
      </c>
      <c r="D19" s="17">
        <f t="shared" si="2"/>
        <v>0.2645833333333333</v>
      </c>
      <c r="E19" s="6">
        <v>0.5145833333333333</v>
      </c>
      <c r="F19" s="54">
        <f t="shared" si="0"/>
        <v>0.27275000000000005</v>
      </c>
      <c r="G19" s="6">
        <f t="shared" si="3"/>
        <v>0.7873333333333333</v>
      </c>
      <c r="H19" s="86">
        <f t="shared" si="1"/>
        <v>0.26866666666666666</v>
      </c>
      <c r="I19" s="179">
        <v>0.8201388888888889</v>
      </c>
      <c r="J19" s="6">
        <f t="shared" si="4"/>
        <v>0.2624444444444444</v>
      </c>
      <c r="K19" s="6">
        <f t="shared" si="5"/>
        <v>0.16402777777777777</v>
      </c>
      <c r="L19" s="90">
        <v>8</v>
      </c>
    </row>
    <row r="20" spans="1:12" ht="27" customHeight="1">
      <c r="A20" s="63"/>
      <c r="B20" s="5" t="s">
        <v>47</v>
      </c>
      <c r="C20" s="18">
        <v>0.25972222222222224</v>
      </c>
      <c r="D20" s="17">
        <f t="shared" si="2"/>
        <v>0.28472222222222215</v>
      </c>
      <c r="E20" s="6">
        <v>0.5444444444444444</v>
      </c>
      <c r="F20" s="54">
        <f t="shared" si="0"/>
        <v>0.29222222222222227</v>
      </c>
      <c r="G20" s="6">
        <f t="shared" si="3"/>
        <v>0.8366666666666667</v>
      </c>
      <c r="H20" s="86">
        <f t="shared" si="1"/>
        <v>0.28847222222222224</v>
      </c>
      <c r="I20" s="179">
        <v>0.8715277777777778</v>
      </c>
      <c r="J20" s="6">
        <f t="shared" si="4"/>
        <v>0.2788888888888889</v>
      </c>
      <c r="K20" s="6">
        <f t="shared" si="5"/>
        <v>0.17430555555555555</v>
      </c>
      <c r="L20" s="90">
        <v>39</v>
      </c>
    </row>
    <row r="21" spans="1:12" ht="27" customHeight="1">
      <c r="A21" s="63"/>
      <c r="B21" s="5" t="s">
        <v>76</v>
      </c>
      <c r="C21" s="18">
        <v>0.2611111111111111</v>
      </c>
      <c r="D21" s="17">
        <f t="shared" si="2"/>
        <v>0.29097222222222224</v>
      </c>
      <c r="E21" s="6">
        <v>0.5520833333333334</v>
      </c>
      <c r="F21" s="54">
        <f t="shared" si="0"/>
        <v>0.2959166666666666</v>
      </c>
      <c r="G21" s="6">
        <f t="shared" si="3"/>
        <v>0.848</v>
      </c>
      <c r="H21" s="86">
        <f t="shared" si="1"/>
        <v>0.2934444444444444</v>
      </c>
      <c r="I21" s="179">
        <v>0.8833333333333333</v>
      </c>
      <c r="J21" s="6">
        <f t="shared" si="4"/>
        <v>0.2826666666666667</v>
      </c>
      <c r="K21" s="6">
        <f t="shared" si="5"/>
        <v>0.17666666666666667</v>
      </c>
      <c r="L21" s="90">
        <v>54</v>
      </c>
    </row>
    <row r="22" spans="1:12" ht="27" customHeight="1">
      <c r="A22" s="63"/>
      <c r="B22" s="5" t="s">
        <v>104</v>
      </c>
      <c r="C22" s="18">
        <v>0.2625</v>
      </c>
      <c r="D22" s="17">
        <f t="shared" si="2"/>
        <v>0.2923611111111111</v>
      </c>
      <c r="E22" s="6">
        <v>0.5548611111111111</v>
      </c>
      <c r="F22" s="54">
        <f t="shared" si="0"/>
        <v>0.32247222222222216</v>
      </c>
      <c r="G22" s="6">
        <f t="shared" si="3"/>
        <v>0.8773333333333333</v>
      </c>
      <c r="H22" s="86">
        <f t="shared" si="1"/>
        <v>0.30741666666666667</v>
      </c>
      <c r="I22" s="179">
        <v>0.9138888888888889</v>
      </c>
      <c r="J22" s="6">
        <f t="shared" si="4"/>
        <v>0.29244444444444445</v>
      </c>
      <c r="K22" s="6">
        <f t="shared" si="5"/>
        <v>0.18277777777777776</v>
      </c>
      <c r="L22" s="90">
        <v>86</v>
      </c>
    </row>
    <row r="23" spans="1:12" ht="15" customHeight="1" thickBot="1">
      <c r="A23" s="63"/>
      <c r="B23" s="188" t="s">
        <v>0</v>
      </c>
      <c r="C23" s="232" t="s">
        <v>53</v>
      </c>
      <c r="D23" s="233"/>
      <c r="E23" s="200" t="s">
        <v>223</v>
      </c>
      <c r="F23" s="234" t="s">
        <v>54</v>
      </c>
      <c r="G23" s="234"/>
      <c r="H23" s="192">
        <v>56</v>
      </c>
      <c r="I23" s="120" t="s">
        <v>35</v>
      </c>
      <c r="J23" s="77">
        <f>+I20-I16</f>
        <v>0.11319444444444449</v>
      </c>
      <c r="K23" s="201" t="s">
        <v>59</v>
      </c>
      <c r="L23" s="202">
        <v>151</v>
      </c>
    </row>
    <row r="24" spans="1:12" ht="15" customHeight="1">
      <c r="A24" s="63"/>
      <c r="B24" s="194">
        <v>0.5833333333333334</v>
      </c>
      <c r="C24" s="195"/>
      <c r="D24" s="195"/>
      <c r="E24" s="195"/>
      <c r="F24" s="196"/>
      <c r="G24" s="195"/>
      <c r="H24" s="197"/>
      <c r="I24" s="198"/>
      <c r="J24" s="195"/>
      <c r="K24" s="195"/>
      <c r="L24" s="199"/>
    </row>
    <row r="25" spans="2:12" ht="13.5" thickBot="1">
      <c r="B25" s="52" t="s">
        <v>222</v>
      </c>
      <c r="C25" s="28" t="s">
        <v>1</v>
      </c>
      <c r="D25" s="28" t="s">
        <v>2</v>
      </c>
      <c r="E25" s="29" t="s">
        <v>5</v>
      </c>
      <c r="F25" s="28" t="s">
        <v>6</v>
      </c>
      <c r="G25" s="29" t="s">
        <v>7</v>
      </c>
      <c r="H25" s="30" t="s">
        <v>8</v>
      </c>
      <c r="I25" s="31" t="s">
        <v>3</v>
      </c>
      <c r="J25" s="34" t="s">
        <v>37</v>
      </c>
      <c r="K25" s="34" t="s">
        <v>80</v>
      </c>
      <c r="L25" s="50" t="s">
        <v>15</v>
      </c>
    </row>
    <row r="26" spans="1:12" ht="29.25" customHeight="1" thickTop="1">
      <c r="A26" s="63"/>
      <c r="B26" s="5" t="s">
        <v>151</v>
      </c>
      <c r="C26" s="26">
        <v>0.2743055555555555</v>
      </c>
      <c r="D26" s="185">
        <f>+E26-C26</f>
        <v>0.2965277777777778</v>
      </c>
      <c r="E26" s="27">
        <v>0.5708333333333333</v>
      </c>
      <c r="F26" s="54">
        <f>+G26-E26</f>
        <v>0.3165000000000001</v>
      </c>
      <c r="G26" s="6">
        <f>(+I26/5000)*4800</f>
        <v>0.8873333333333334</v>
      </c>
      <c r="H26" s="86">
        <f>AVERAGE(F26,D26)</f>
        <v>0.306513888888889</v>
      </c>
      <c r="I26" s="186">
        <v>0.9243055555555556</v>
      </c>
      <c r="J26" s="6">
        <f>(+I26/5000)*1600</f>
        <v>0.2957777777777778</v>
      </c>
      <c r="K26" s="6">
        <f>(+I26/5000)*1000</f>
        <v>0.18486111111111111</v>
      </c>
      <c r="L26" s="81">
        <v>12</v>
      </c>
    </row>
    <row r="27" spans="1:12" ht="29.25" customHeight="1">
      <c r="A27" s="63"/>
      <c r="B27" s="5" t="s">
        <v>152</v>
      </c>
      <c r="C27" s="18">
        <v>0.2916666666666667</v>
      </c>
      <c r="D27" s="17">
        <f>+E27-C27</f>
        <v>0.3215277777777778</v>
      </c>
      <c r="E27" s="6">
        <v>0.6131944444444445</v>
      </c>
      <c r="F27" s="54">
        <f>+G27-E27</f>
        <v>0.31947222222222216</v>
      </c>
      <c r="G27" s="6">
        <f>(+I27/5000)*4800</f>
        <v>0.9326666666666666</v>
      </c>
      <c r="H27" s="86">
        <f>AVERAGE(F27,D27)</f>
        <v>0.3205</v>
      </c>
      <c r="I27" s="20">
        <v>0.9715277777777778</v>
      </c>
      <c r="J27" s="6">
        <f>(+I27/5000)*1600</f>
        <v>0.3108888888888889</v>
      </c>
      <c r="K27" s="6">
        <f>(+I27/5000)*1000</f>
        <v>0.19430555555555556</v>
      </c>
      <c r="L27" s="90">
        <v>43</v>
      </c>
    </row>
    <row r="28" spans="1:12" ht="29.25" customHeight="1">
      <c r="A28" s="63"/>
      <c r="B28" s="5" t="s">
        <v>34</v>
      </c>
      <c r="C28" s="18">
        <v>0.3194444444444445</v>
      </c>
      <c r="D28" s="17">
        <f>+E28-C28</f>
        <v>0.36388888888888876</v>
      </c>
      <c r="E28" s="6">
        <v>0.6833333333333332</v>
      </c>
      <c r="F28" s="54">
        <f>+G28-E28</f>
        <v>0.3740000000000002</v>
      </c>
      <c r="G28" s="6">
        <f>(+I28/5000)*4800</f>
        <v>1.0573333333333335</v>
      </c>
      <c r="H28" s="86">
        <f>AVERAGE(F28,D28)</f>
        <v>0.3689444444444445</v>
      </c>
      <c r="I28" s="20" t="s">
        <v>229</v>
      </c>
      <c r="J28" s="6">
        <f>(+I28/5000)*1600</f>
        <v>0.35244444444444445</v>
      </c>
      <c r="K28" s="6">
        <f>(+I28/5000)*1000</f>
        <v>0.2202777777777778</v>
      </c>
      <c r="L28" s="90">
        <v>235</v>
      </c>
    </row>
    <row r="29" spans="1:12" ht="29.25" customHeight="1">
      <c r="A29" s="63"/>
      <c r="B29" s="5" t="s">
        <v>32</v>
      </c>
      <c r="C29" s="18">
        <v>0.2916666666666667</v>
      </c>
      <c r="D29" s="17">
        <f>+E29-C29</f>
        <v>0.3347222222222222</v>
      </c>
      <c r="E29" s="6">
        <v>0.6263888888888889</v>
      </c>
      <c r="F29" s="54">
        <f>+G29-E29</f>
        <v>0.3562777777777777</v>
      </c>
      <c r="G29" s="6">
        <f>(+I29/5000)*4800</f>
        <v>0.9826666666666666</v>
      </c>
      <c r="H29" s="86">
        <f>AVERAGE(F29,D29)</f>
        <v>0.3454999999999999</v>
      </c>
      <c r="I29" s="20" t="s">
        <v>228</v>
      </c>
      <c r="J29" s="6">
        <f>(+I29/5000)*1600</f>
        <v>0.32755555555555554</v>
      </c>
      <c r="K29" s="6">
        <f>(+I29/5000)*1000</f>
        <v>0.20472222222222222</v>
      </c>
      <c r="L29" s="90">
        <v>114</v>
      </c>
    </row>
    <row r="30" spans="1:12" ht="29.25" customHeight="1">
      <c r="A30" s="63"/>
      <c r="B30" s="76" t="s">
        <v>124</v>
      </c>
      <c r="C30" s="79">
        <v>0.3263888888888889</v>
      </c>
      <c r="D30" s="77"/>
      <c r="E30" s="65"/>
      <c r="F30" s="54" t="s">
        <v>0</v>
      </c>
      <c r="G30" s="75" t="s">
        <v>0</v>
      </c>
      <c r="H30" s="86" t="s">
        <v>0</v>
      </c>
      <c r="I30" s="130" t="s">
        <v>230</v>
      </c>
      <c r="J30" s="6">
        <f>(+I30/5000)*1600</f>
        <v>0.3706666666666667</v>
      </c>
      <c r="K30" s="6">
        <f>(+I30/5000)*1000</f>
        <v>0.2316666666666667</v>
      </c>
      <c r="L30" s="205">
        <v>312</v>
      </c>
    </row>
    <row r="31" spans="1:12" ht="15" customHeight="1">
      <c r="A31" s="63"/>
      <c r="B31" s="188" t="s">
        <v>0</v>
      </c>
      <c r="C31" s="232" t="s">
        <v>53</v>
      </c>
      <c r="D31" s="233"/>
      <c r="E31" s="200" t="s">
        <v>227</v>
      </c>
      <c r="F31" s="234" t="s">
        <v>54</v>
      </c>
      <c r="G31" s="234"/>
      <c r="H31" s="192">
        <v>523</v>
      </c>
      <c r="I31" s="120" t="s">
        <v>35</v>
      </c>
      <c r="J31" s="77" t="s">
        <v>0</v>
      </c>
      <c r="K31" s="201" t="s">
        <v>59</v>
      </c>
      <c r="L31" s="202">
        <v>487</v>
      </c>
    </row>
  </sheetData>
  <sheetProtection/>
  <mergeCells count="4">
    <mergeCell ref="C23:D23"/>
    <mergeCell ref="F23:G23"/>
    <mergeCell ref="C31:D31"/>
    <mergeCell ref="F31:G31"/>
  </mergeCells>
  <printOptions/>
  <pageMargins left="0.5" right="0.5" top="0.75" bottom="0.75" header="0.5" footer="0.5"/>
  <pageSetup fitToHeight="1" fitToWidth="1" horizontalDpi="600" verticalDpi="600" orientation="portrait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3"/>
  <sheetViews>
    <sheetView zoomScale="70" zoomScaleNormal="70" zoomScalePageLayoutView="0" workbookViewId="0" topLeftCell="A27">
      <selection activeCell="F44" sqref="F44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3" width="8.57421875" style="0" customWidth="1"/>
    <col min="4" max="4" width="10.57421875" style="0" customWidth="1"/>
    <col min="5" max="5" width="9.8515625" style="0" customWidth="1"/>
    <col min="6" max="8" width="8.57421875" style="0" customWidth="1"/>
    <col min="9" max="9" width="10.57421875" style="0" customWidth="1"/>
    <col min="10" max="10" width="8.421875" style="0" customWidth="1"/>
    <col min="11" max="11" width="9.7109375" style="0" customWidth="1"/>
    <col min="12" max="12" width="5.8515625" style="0" customWidth="1"/>
    <col min="13" max="13" width="9.140625" style="80" customWidth="1"/>
  </cols>
  <sheetData>
    <row r="2" ht="13.5" thickBot="1"/>
    <row r="3" spans="2:12" ht="16.5" thickTop="1">
      <c r="B3" s="104" t="s">
        <v>206</v>
      </c>
      <c r="C3" s="38" t="s">
        <v>18</v>
      </c>
      <c r="D3" s="38"/>
      <c r="E3" s="38"/>
      <c r="F3" s="38"/>
      <c r="G3" s="38"/>
      <c r="H3" s="39"/>
      <c r="I3" s="106" t="s">
        <v>0</v>
      </c>
      <c r="J3" s="38"/>
      <c r="K3" s="73"/>
      <c r="L3" s="42" t="s">
        <v>0</v>
      </c>
    </row>
    <row r="4" spans="2:12" ht="15.75">
      <c r="B4" s="49" t="s">
        <v>101</v>
      </c>
      <c r="C4" s="2"/>
      <c r="D4" s="2"/>
      <c r="E4" s="2"/>
      <c r="F4" s="24" t="s">
        <v>0</v>
      </c>
      <c r="G4" s="2"/>
      <c r="H4" s="3"/>
      <c r="I4" s="107" t="s">
        <v>0</v>
      </c>
      <c r="J4" s="2"/>
      <c r="K4" s="2"/>
      <c r="L4" s="44" t="s">
        <v>0</v>
      </c>
    </row>
    <row r="5" spans="2:13" ht="12.75" customHeight="1">
      <c r="B5" s="49" t="s">
        <v>0</v>
      </c>
      <c r="C5" s="2"/>
      <c r="D5" s="2"/>
      <c r="E5" s="2"/>
      <c r="F5" s="24"/>
      <c r="G5" s="2" t="s">
        <v>0</v>
      </c>
      <c r="H5" s="3"/>
      <c r="I5" s="32"/>
      <c r="J5" s="2"/>
      <c r="K5" s="2"/>
      <c r="L5" s="44"/>
      <c r="M5"/>
    </row>
    <row r="6" spans="2:13" ht="12.75" customHeight="1">
      <c r="B6" s="162" t="s">
        <v>207</v>
      </c>
      <c r="C6" s="151"/>
      <c r="D6" s="151"/>
      <c r="E6" s="151" t="s">
        <v>210</v>
      </c>
      <c r="F6" s="152"/>
      <c r="G6" s="151"/>
      <c r="H6" s="153"/>
      <c r="I6" s="154"/>
      <c r="J6" s="151"/>
      <c r="K6" s="151"/>
      <c r="L6" s="155"/>
      <c r="M6"/>
    </row>
    <row r="7" spans="1:13" ht="18.75" customHeight="1" thickBot="1">
      <c r="A7" s="63"/>
      <c r="B7" s="156" t="s">
        <v>208</v>
      </c>
      <c r="C7" s="157" t="s">
        <v>4</v>
      </c>
      <c r="D7" s="157" t="s">
        <v>0</v>
      </c>
      <c r="E7" s="158" t="s">
        <v>0</v>
      </c>
      <c r="F7" s="159" t="s">
        <v>0</v>
      </c>
      <c r="G7" s="159"/>
      <c r="H7" s="160"/>
      <c r="I7" s="161" t="s">
        <v>3</v>
      </c>
      <c r="J7" s="34" t="s">
        <v>92</v>
      </c>
      <c r="K7" s="34" t="s">
        <v>93</v>
      </c>
      <c r="L7" s="50" t="s">
        <v>15</v>
      </c>
      <c r="M7" s="80" t="s">
        <v>39</v>
      </c>
    </row>
    <row r="8" spans="1:13" ht="25.5" customHeight="1" thickTop="1">
      <c r="A8" s="63"/>
      <c r="B8" s="5" t="s">
        <v>83</v>
      </c>
      <c r="C8" s="18">
        <v>0.2722222222222222</v>
      </c>
      <c r="D8" s="17"/>
      <c r="E8" s="6"/>
      <c r="F8" s="17"/>
      <c r="G8" s="6"/>
      <c r="H8" s="10"/>
      <c r="I8" s="51">
        <v>0.5659722222222222</v>
      </c>
      <c r="J8" s="6">
        <f>(+I8/3200)*1600</f>
        <v>0.2829861111111111</v>
      </c>
      <c r="K8" s="6">
        <f>(+I8/3200)*1000</f>
        <v>0.17686631944444445</v>
      </c>
      <c r="L8" s="55">
        <v>144</v>
      </c>
      <c r="M8" s="84">
        <f>(+I8/3200)*3000</f>
        <v>0.5305989583333334</v>
      </c>
    </row>
    <row r="9" spans="1:13" ht="25.5" customHeight="1">
      <c r="A9" s="63"/>
      <c r="B9" s="5" t="s">
        <v>209</v>
      </c>
      <c r="C9" s="18">
        <v>0.28055555555555556</v>
      </c>
      <c r="D9" s="17"/>
      <c r="E9" s="6"/>
      <c r="F9" s="17"/>
      <c r="G9" s="6"/>
      <c r="H9" s="10"/>
      <c r="I9" s="51">
        <v>0.5833333333333334</v>
      </c>
      <c r="J9" s="6">
        <f>(+I9/3200)*1600</f>
        <v>0.2916666666666667</v>
      </c>
      <c r="K9" s="6">
        <f>(+I9/3200)*1000</f>
        <v>0.18229166666666669</v>
      </c>
      <c r="L9" s="55">
        <v>174</v>
      </c>
      <c r="M9" s="84">
        <f>(+I9/3200)*3000</f>
        <v>0.546875</v>
      </c>
    </row>
    <row r="10" spans="1:13" ht="25.5" customHeight="1">
      <c r="A10" s="63"/>
      <c r="B10" s="5" t="s">
        <v>121</v>
      </c>
      <c r="C10" s="18">
        <v>0.29930555555555555</v>
      </c>
      <c r="D10" s="17"/>
      <c r="E10" s="6"/>
      <c r="F10" s="17"/>
      <c r="G10" s="6"/>
      <c r="H10" s="10"/>
      <c r="I10" s="51">
        <v>0.5972222222222222</v>
      </c>
      <c r="J10" s="6">
        <f>(+I10/3200)*1600</f>
        <v>0.2986111111111111</v>
      </c>
      <c r="K10" s="6">
        <f>(+I10/3200)*1000</f>
        <v>0.18663194444444445</v>
      </c>
      <c r="L10" s="55">
        <v>201</v>
      </c>
      <c r="M10" s="84">
        <f>(+I10/3200)*3000</f>
        <v>0.5598958333333334</v>
      </c>
    </row>
    <row r="11" spans="1:13" ht="25.5" customHeight="1">
      <c r="A11" s="63"/>
      <c r="B11" s="5" t="s">
        <v>73</v>
      </c>
      <c r="C11" s="18">
        <v>0.29444444444444445</v>
      </c>
      <c r="D11" s="17"/>
      <c r="E11" s="6"/>
      <c r="F11" s="17"/>
      <c r="G11" s="6"/>
      <c r="H11" s="10"/>
      <c r="I11" s="51">
        <v>0.6159722222222223</v>
      </c>
      <c r="J11" s="6">
        <f>(+I11/3200)*1600</f>
        <v>0.3079861111111111</v>
      </c>
      <c r="K11" s="6">
        <f>(+I11/3200)*1000</f>
        <v>0.19249131944444445</v>
      </c>
      <c r="L11" s="55">
        <v>233</v>
      </c>
      <c r="M11" s="84">
        <f>(+I11/3200)*3000</f>
        <v>0.5774739583333334</v>
      </c>
    </row>
    <row r="12" spans="1:13" ht="25.5" customHeight="1">
      <c r="A12" s="63"/>
      <c r="B12" s="5" t="s">
        <v>84</v>
      </c>
      <c r="C12" s="18">
        <v>0.30277777777777776</v>
      </c>
      <c r="D12" s="17"/>
      <c r="E12" s="6"/>
      <c r="F12" s="17"/>
      <c r="G12" s="6"/>
      <c r="H12" s="10"/>
      <c r="I12" s="51">
        <v>0.6326388888888889</v>
      </c>
      <c r="J12" s="6">
        <f>(+I12/3200)*1600</f>
        <v>0.31631944444444443</v>
      </c>
      <c r="K12" s="6">
        <f>(+I12/3200)*1000</f>
        <v>0.19769965277777776</v>
      </c>
      <c r="L12" s="55">
        <v>269</v>
      </c>
      <c r="M12" s="84">
        <f>(+I12/3200)*3000</f>
        <v>0.5930989583333333</v>
      </c>
    </row>
    <row r="13" spans="2:12" ht="18" customHeight="1">
      <c r="B13" s="122"/>
      <c r="C13" s="229" t="s">
        <v>53</v>
      </c>
      <c r="D13" s="230"/>
      <c r="E13" s="128" t="s">
        <v>224</v>
      </c>
      <c r="F13" s="231" t="s">
        <v>54</v>
      </c>
      <c r="G13" s="231"/>
      <c r="H13" s="112">
        <v>608</v>
      </c>
      <c r="I13" s="120" t="s">
        <v>35</v>
      </c>
      <c r="J13" s="17" t="s">
        <v>0</v>
      </c>
      <c r="K13" s="121" t="s">
        <v>59</v>
      </c>
      <c r="L13" s="101">
        <v>328</v>
      </c>
    </row>
    <row r="14" spans="2:13" ht="12.75" customHeight="1">
      <c r="B14" s="162" t="s">
        <v>211</v>
      </c>
      <c r="C14" s="151"/>
      <c r="D14" s="151"/>
      <c r="E14" s="151" t="s">
        <v>210</v>
      </c>
      <c r="F14" s="152"/>
      <c r="G14" s="151"/>
      <c r="H14" s="153"/>
      <c r="I14" s="154"/>
      <c r="J14" s="151"/>
      <c r="K14" s="151"/>
      <c r="L14" s="155"/>
      <c r="M14"/>
    </row>
    <row r="15" spans="1:13" ht="18.75" customHeight="1" thickBot="1">
      <c r="A15" s="63"/>
      <c r="B15" s="156" t="s">
        <v>212</v>
      </c>
      <c r="C15" s="157" t="s">
        <v>4</v>
      </c>
      <c r="D15" s="157" t="s">
        <v>0</v>
      </c>
      <c r="E15" s="158" t="s">
        <v>0</v>
      </c>
      <c r="F15" s="159" t="s">
        <v>0</v>
      </c>
      <c r="G15" s="159"/>
      <c r="H15" s="160"/>
      <c r="I15" s="161" t="s">
        <v>3</v>
      </c>
      <c r="J15" s="34" t="s">
        <v>92</v>
      </c>
      <c r="K15" s="34" t="s">
        <v>93</v>
      </c>
      <c r="L15" s="50" t="s">
        <v>15</v>
      </c>
      <c r="M15" s="80" t="s">
        <v>39</v>
      </c>
    </row>
    <row r="16" spans="1:13" ht="25.5" customHeight="1" thickTop="1">
      <c r="A16" s="63"/>
      <c r="B16" s="5" t="s">
        <v>117</v>
      </c>
      <c r="C16" s="18">
        <v>0.23819444444444446</v>
      </c>
      <c r="D16" s="17"/>
      <c r="E16" s="6"/>
      <c r="F16" s="17"/>
      <c r="G16" s="6"/>
      <c r="H16" s="10"/>
      <c r="I16" s="51">
        <v>0.5131944444444444</v>
      </c>
      <c r="J16" s="6">
        <f aca="true" t="shared" si="0" ref="J16:J22">(+I16/3200)*1600</f>
        <v>0.2565972222222222</v>
      </c>
      <c r="K16" s="6">
        <f aca="true" t="shared" si="1" ref="K16:K22">(+I16/3200)*1000</f>
        <v>0.16037326388888887</v>
      </c>
      <c r="L16" s="55">
        <v>7</v>
      </c>
      <c r="M16" s="84">
        <f aca="true" t="shared" si="2" ref="M16:M22">(+I16/3200)*3000</f>
        <v>0.48111979166666663</v>
      </c>
    </row>
    <row r="17" spans="1:13" ht="25.5" customHeight="1">
      <c r="A17" s="63"/>
      <c r="B17" s="5" t="s">
        <v>147</v>
      </c>
      <c r="C17" s="18">
        <v>0.2916666666666667</v>
      </c>
      <c r="D17" s="17"/>
      <c r="E17" s="6"/>
      <c r="F17" s="17"/>
      <c r="G17" s="6"/>
      <c r="H17" s="10"/>
      <c r="I17" s="51">
        <v>0.5361111111111111</v>
      </c>
      <c r="J17" s="6">
        <f t="shared" si="0"/>
        <v>0.26805555555555555</v>
      </c>
      <c r="K17" s="6">
        <f t="shared" si="1"/>
        <v>0.1675347222222222</v>
      </c>
      <c r="L17" s="55">
        <v>22</v>
      </c>
      <c r="M17" s="84">
        <f t="shared" si="2"/>
        <v>0.5026041666666666</v>
      </c>
    </row>
    <row r="18" spans="1:13" ht="25.5" customHeight="1">
      <c r="A18" s="63"/>
      <c r="B18" s="5" t="s">
        <v>119</v>
      </c>
      <c r="C18" s="18">
        <v>0.2916666666666667</v>
      </c>
      <c r="D18" s="17"/>
      <c r="E18" s="6"/>
      <c r="F18" s="17"/>
      <c r="G18" s="6"/>
      <c r="H18" s="10"/>
      <c r="I18" s="51">
        <v>0.5756944444444444</v>
      </c>
      <c r="J18" s="6">
        <f t="shared" si="0"/>
        <v>0.2878472222222222</v>
      </c>
      <c r="K18" s="6">
        <f t="shared" si="1"/>
        <v>0.17990451388888887</v>
      </c>
      <c r="L18" s="55">
        <v>71</v>
      </c>
      <c r="M18" s="84">
        <f t="shared" si="2"/>
        <v>0.5397135416666666</v>
      </c>
    </row>
    <row r="19" spans="1:13" ht="25.5" customHeight="1">
      <c r="A19" s="63"/>
      <c r="B19" s="5" t="s">
        <v>120</v>
      </c>
      <c r="C19" s="18">
        <v>0.27847222222222223</v>
      </c>
      <c r="D19" s="17"/>
      <c r="E19" s="6"/>
      <c r="F19" s="17"/>
      <c r="G19" s="6"/>
      <c r="H19" s="10"/>
      <c r="I19" s="51">
        <v>0.579861111111111</v>
      </c>
      <c r="J19" s="6">
        <f t="shared" si="0"/>
        <v>0.2899305555555555</v>
      </c>
      <c r="K19" s="6">
        <f t="shared" si="1"/>
        <v>0.1812065972222222</v>
      </c>
      <c r="L19" s="55">
        <v>79</v>
      </c>
      <c r="M19" s="84">
        <f t="shared" si="2"/>
        <v>0.5436197916666666</v>
      </c>
    </row>
    <row r="20" spans="1:13" ht="25.5" customHeight="1">
      <c r="A20" s="63"/>
      <c r="B20" s="5" t="s">
        <v>102</v>
      </c>
      <c r="C20" s="18">
        <v>0.2916666666666667</v>
      </c>
      <c r="D20" s="17"/>
      <c r="E20" s="6"/>
      <c r="F20" s="17"/>
      <c r="G20" s="6"/>
      <c r="H20" s="10"/>
      <c r="I20" s="51">
        <v>0.6048611111111112</v>
      </c>
      <c r="J20" s="6">
        <f t="shared" si="0"/>
        <v>0.3024305555555556</v>
      </c>
      <c r="K20" s="6">
        <f t="shared" si="1"/>
        <v>0.18901909722222227</v>
      </c>
      <c r="L20" s="55">
        <v>125</v>
      </c>
      <c r="M20" s="84">
        <f t="shared" si="2"/>
        <v>0.5670572916666667</v>
      </c>
    </row>
    <row r="21" spans="1:13" ht="25.5" customHeight="1">
      <c r="A21" s="63"/>
      <c r="B21" s="5" t="s">
        <v>146</v>
      </c>
      <c r="C21" s="18">
        <v>0.2972222222222222</v>
      </c>
      <c r="D21" s="17"/>
      <c r="E21" s="6"/>
      <c r="F21" s="17"/>
      <c r="G21" s="6"/>
      <c r="H21" s="10"/>
      <c r="I21" s="51">
        <v>0.611111111111111</v>
      </c>
      <c r="J21" s="6">
        <f t="shared" si="0"/>
        <v>0.3055555555555555</v>
      </c>
      <c r="K21" s="6">
        <f t="shared" si="1"/>
        <v>0.1909722222222222</v>
      </c>
      <c r="L21" s="55">
        <v>133</v>
      </c>
      <c r="M21" s="84">
        <f t="shared" si="2"/>
        <v>0.5729166666666666</v>
      </c>
    </row>
    <row r="22" spans="1:13" ht="25.5" customHeight="1">
      <c r="A22" s="63"/>
      <c r="B22" s="5" t="s">
        <v>122</v>
      </c>
      <c r="C22" s="18"/>
      <c r="D22" s="17"/>
      <c r="E22" s="6"/>
      <c r="F22" s="17"/>
      <c r="G22" s="6"/>
      <c r="H22" s="10"/>
      <c r="I22" s="51">
        <v>0.6118055555555556</v>
      </c>
      <c r="J22" s="6">
        <f t="shared" si="0"/>
        <v>0.3059027777777778</v>
      </c>
      <c r="K22" s="6">
        <f t="shared" si="1"/>
        <v>0.19118923611111113</v>
      </c>
      <c r="L22" s="55">
        <v>136</v>
      </c>
      <c r="M22" s="84">
        <f t="shared" si="2"/>
        <v>0.5735677083333334</v>
      </c>
    </row>
    <row r="23" spans="2:12" ht="18" customHeight="1">
      <c r="B23" s="122"/>
      <c r="C23" s="229" t="s">
        <v>53</v>
      </c>
      <c r="D23" s="230"/>
      <c r="E23" s="128" t="s">
        <v>225</v>
      </c>
      <c r="F23" s="231" t="s">
        <v>54</v>
      </c>
      <c r="G23" s="231"/>
      <c r="H23" s="112">
        <v>177</v>
      </c>
      <c r="I23" s="120" t="s">
        <v>35</v>
      </c>
      <c r="J23" s="17" t="s">
        <v>0</v>
      </c>
      <c r="K23" s="121" t="s">
        <v>59</v>
      </c>
      <c r="L23" s="101">
        <v>273</v>
      </c>
    </row>
    <row r="24" spans="2:13" ht="12.75" customHeight="1">
      <c r="B24" s="162">
        <v>0.5729166666666666</v>
      </c>
      <c r="C24" s="151" t="s">
        <v>213</v>
      </c>
      <c r="D24" s="151"/>
      <c r="E24" s="151"/>
      <c r="F24" s="152"/>
      <c r="G24" s="151"/>
      <c r="H24" s="153"/>
      <c r="I24" s="154"/>
      <c r="J24" s="151"/>
      <c r="K24" s="151"/>
      <c r="L24" s="155"/>
      <c r="M24"/>
    </row>
    <row r="25" spans="2:13" ht="16.5" thickBot="1">
      <c r="B25" s="52" t="s">
        <v>13</v>
      </c>
      <c r="C25" s="28" t="s">
        <v>1</v>
      </c>
      <c r="D25" s="28" t="s">
        <v>2</v>
      </c>
      <c r="E25" s="29" t="s">
        <v>5</v>
      </c>
      <c r="F25" s="28" t="s">
        <v>6</v>
      </c>
      <c r="G25" s="29" t="s">
        <v>7</v>
      </c>
      <c r="H25" s="30" t="s">
        <v>8</v>
      </c>
      <c r="I25" s="31" t="s">
        <v>3</v>
      </c>
      <c r="J25" s="34" t="s">
        <v>37</v>
      </c>
      <c r="K25" s="34" t="s">
        <v>80</v>
      </c>
      <c r="L25" s="50" t="s">
        <v>15</v>
      </c>
      <c r="M25" s="12" t="s">
        <v>0</v>
      </c>
    </row>
    <row r="26" spans="1:13" ht="28.5" customHeight="1" thickTop="1">
      <c r="A26" s="63"/>
      <c r="B26" s="5" t="s">
        <v>21</v>
      </c>
      <c r="C26" s="26">
        <v>0.20833333333333334</v>
      </c>
      <c r="D26" s="17">
        <f>+E26-C26</f>
        <v>0.22222222222222224</v>
      </c>
      <c r="E26" s="27">
        <v>0.4305555555555556</v>
      </c>
      <c r="F26" s="54">
        <f aca="true" t="shared" si="3" ref="F26:F32">+G26-E26</f>
        <v>0.22944444444444445</v>
      </c>
      <c r="G26" s="6">
        <f aca="true" t="shared" si="4" ref="G26:G32">(+I26/5000)*4800</f>
        <v>0.66</v>
      </c>
      <c r="H26" s="86">
        <f aca="true" t="shared" si="5" ref="H26:H32">AVERAGE(F26,D26)</f>
        <v>0.22583333333333333</v>
      </c>
      <c r="I26" s="35">
        <v>0.6875</v>
      </c>
      <c r="J26" s="6">
        <f>(+I26/5000)*1600</f>
        <v>0.22</v>
      </c>
      <c r="K26" s="6">
        <f>(+I26/5000)*1000</f>
        <v>0.1375</v>
      </c>
      <c r="L26" s="81">
        <v>9</v>
      </c>
      <c r="M26" s="84"/>
    </row>
    <row r="27" spans="1:13" ht="28.5" customHeight="1">
      <c r="A27" s="63"/>
      <c r="B27" s="5" t="s">
        <v>33</v>
      </c>
      <c r="C27" s="18">
        <v>0.20902777777777778</v>
      </c>
      <c r="D27" s="17">
        <f aca="true" t="shared" si="6" ref="D27:D32">+E27-C27</f>
        <v>0.22222222222222218</v>
      </c>
      <c r="E27" s="6">
        <v>0.43124999999999997</v>
      </c>
      <c r="F27" s="54">
        <f t="shared" si="3"/>
        <v>0.23474999999999996</v>
      </c>
      <c r="G27" s="6">
        <f t="shared" si="4"/>
        <v>0.6659999999999999</v>
      </c>
      <c r="H27" s="86">
        <f t="shared" si="5"/>
        <v>0.22848611111111106</v>
      </c>
      <c r="I27" s="20">
        <v>0.69375</v>
      </c>
      <c r="J27" s="6">
        <f aca="true" t="shared" si="7" ref="J27:J32">(+I27/5000)*1600</f>
        <v>0.22199999999999998</v>
      </c>
      <c r="K27" s="6">
        <f aca="true" t="shared" si="8" ref="K27:K32">(+I27/5000)*1000</f>
        <v>0.13874999999999998</v>
      </c>
      <c r="L27" s="64">
        <v>12</v>
      </c>
      <c r="M27" s="84"/>
    </row>
    <row r="28" spans="1:13" ht="28.5" customHeight="1">
      <c r="A28" s="63"/>
      <c r="B28" s="5" t="s">
        <v>43</v>
      </c>
      <c r="C28" s="18">
        <v>0.2125</v>
      </c>
      <c r="D28" s="17">
        <f t="shared" si="6"/>
        <v>0.23819444444444446</v>
      </c>
      <c r="E28" s="6">
        <v>0.45069444444444445</v>
      </c>
      <c r="F28" s="54">
        <f t="shared" si="3"/>
        <v>0.2533055555555556</v>
      </c>
      <c r="G28" s="6">
        <f t="shared" si="4"/>
        <v>0.7040000000000001</v>
      </c>
      <c r="H28" s="86">
        <f t="shared" si="5"/>
        <v>0.24575000000000002</v>
      </c>
      <c r="I28" s="21">
        <v>0.7333333333333334</v>
      </c>
      <c r="J28" s="6">
        <f t="shared" si="7"/>
        <v>0.2346666666666667</v>
      </c>
      <c r="K28" s="6">
        <f t="shared" si="8"/>
        <v>0.1466666666666667</v>
      </c>
      <c r="L28" s="64">
        <v>45</v>
      </c>
      <c r="M28" s="84"/>
    </row>
    <row r="29" spans="1:13" ht="28.5" customHeight="1">
      <c r="A29" s="63"/>
      <c r="B29" s="5" t="s">
        <v>44</v>
      </c>
      <c r="C29" s="18">
        <v>0.22916666666666666</v>
      </c>
      <c r="D29" s="17">
        <f t="shared" si="6"/>
        <v>0.25</v>
      </c>
      <c r="E29" s="6">
        <v>0.4791666666666667</v>
      </c>
      <c r="F29" s="54">
        <f t="shared" si="3"/>
        <v>0.2548333333333334</v>
      </c>
      <c r="G29" s="6">
        <f t="shared" si="4"/>
        <v>0.7340000000000001</v>
      </c>
      <c r="H29" s="86">
        <f t="shared" si="5"/>
        <v>0.25241666666666673</v>
      </c>
      <c r="I29" s="170">
        <v>0.7645833333333334</v>
      </c>
      <c r="J29" s="6">
        <f t="shared" si="7"/>
        <v>0.2446666666666667</v>
      </c>
      <c r="K29" s="6">
        <f t="shared" si="8"/>
        <v>0.15291666666666667</v>
      </c>
      <c r="L29" s="64">
        <v>89</v>
      </c>
      <c r="M29" s="84"/>
    </row>
    <row r="30" spans="1:13" ht="28.5" customHeight="1">
      <c r="A30" s="63"/>
      <c r="B30" s="5" t="s">
        <v>115</v>
      </c>
      <c r="C30" s="18">
        <v>0.23194444444444443</v>
      </c>
      <c r="D30" s="17">
        <f t="shared" si="6"/>
        <v>0.25625</v>
      </c>
      <c r="E30" s="6">
        <v>0.48819444444444443</v>
      </c>
      <c r="F30" s="54">
        <f t="shared" si="3"/>
        <v>0.25513888888888886</v>
      </c>
      <c r="G30" s="6">
        <f t="shared" si="4"/>
        <v>0.7433333333333333</v>
      </c>
      <c r="H30" s="86">
        <f t="shared" si="5"/>
        <v>0.25569444444444445</v>
      </c>
      <c r="I30" s="181">
        <v>0.7743055555555555</v>
      </c>
      <c r="J30" s="6">
        <f t="shared" si="7"/>
        <v>0.24777777777777776</v>
      </c>
      <c r="K30" s="6">
        <f t="shared" si="8"/>
        <v>0.1548611111111111</v>
      </c>
      <c r="L30" s="64">
        <v>99</v>
      </c>
      <c r="M30" s="84"/>
    </row>
    <row r="31" spans="1:13" ht="28.5" customHeight="1">
      <c r="A31" s="63"/>
      <c r="B31" s="5" t="s">
        <v>85</v>
      </c>
      <c r="C31" s="18">
        <v>0.23680555555555557</v>
      </c>
      <c r="D31" s="17">
        <f t="shared" si="6"/>
        <v>0.25625</v>
      </c>
      <c r="E31" s="6">
        <v>0.4930555555555556</v>
      </c>
      <c r="F31" s="54">
        <f t="shared" si="3"/>
        <v>0.25827777777777794</v>
      </c>
      <c r="G31" s="6">
        <f t="shared" si="4"/>
        <v>0.7513333333333335</v>
      </c>
      <c r="H31" s="86">
        <f t="shared" si="5"/>
        <v>0.25726388888888896</v>
      </c>
      <c r="I31" s="170">
        <v>0.782638888888889</v>
      </c>
      <c r="J31" s="6">
        <f t="shared" si="7"/>
        <v>0.2504444444444445</v>
      </c>
      <c r="K31" s="6">
        <f t="shared" si="8"/>
        <v>0.15652777777777782</v>
      </c>
      <c r="L31" s="64">
        <v>105</v>
      </c>
      <c r="M31" s="84"/>
    </row>
    <row r="32" spans="1:13" ht="28.5" customHeight="1">
      <c r="A32" s="63"/>
      <c r="B32" s="5" t="s">
        <v>114</v>
      </c>
      <c r="C32" s="18">
        <v>0.24027777777777778</v>
      </c>
      <c r="D32" s="17">
        <f t="shared" si="6"/>
        <v>0.26597222222222217</v>
      </c>
      <c r="E32" s="6">
        <v>0.50625</v>
      </c>
      <c r="F32" s="54">
        <f t="shared" si="3"/>
        <v>0.27841666666666665</v>
      </c>
      <c r="G32" s="6">
        <f t="shared" si="4"/>
        <v>0.7846666666666666</v>
      </c>
      <c r="H32" s="86">
        <f t="shared" si="5"/>
        <v>0.2721944444444444</v>
      </c>
      <c r="I32" s="35">
        <v>0.8173611111111111</v>
      </c>
      <c r="J32" s="6">
        <f t="shared" si="7"/>
        <v>0.26155555555555554</v>
      </c>
      <c r="K32" s="6">
        <f t="shared" si="8"/>
        <v>0.1634722222222222</v>
      </c>
      <c r="L32" s="64">
        <v>124</v>
      </c>
      <c r="M32" s="84"/>
    </row>
    <row r="33" spans="2:12" ht="23.25" customHeight="1">
      <c r="B33" s="122"/>
      <c r="C33" s="229" t="s">
        <v>53</v>
      </c>
      <c r="D33" s="230"/>
      <c r="E33" s="128" t="s">
        <v>231</v>
      </c>
      <c r="F33" s="231" t="s">
        <v>54</v>
      </c>
      <c r="G33" s="231"/>
      <c r="H33" s="112">
        <v>252</v>
      </c>
      <c r="I33" s="120" t="s">
        <v>35</v>
      </c>
      <c r="J33" s="17" t="s">
        <v>0</v>
      </c>
      <c r="K33" s="121" t="s">
        <v>59</v>
      </c>
      <c r="L33" s="101">
        <v>143</v>
      </c>
    </row>
    <row r="34" spans="2:13" ht="12.75" customHeight="1">
      <c r="B34" s="162">
        <v>0.59375</v>
      </c>
      <c r="C34" s="151"/>
      <c r="D34" s="151"/>
      <c r="E34" s="151"/>
      <c r="F34" s="152"/>
      <c r="G34" s="151"/>
      <c r="H34" s="153"/>
      <c r="I34" s="154"/>
      <c r="J34" s="151"/>
      <c r="K34" s="151"/>
      <c r="L34" s="155"/>
      <c r="M34"/>
    </row>
    <row r="35" spans="2:13" ht="16.5" thickBot="1">
      <c r="B35" s="52" t="s">
        <v>67</v>
      </c>
      <c r="C35" s="28" t="s">
        <v>1</v>
      </c>
      <c r="D35" s="28" t="s">
        <v>2</v>
      </c>
      <c r="E35" s="29" t="s">
        <v>5</v>
      </c>
      <c r="F35" s="28" t="s">
        <v>6</v>
      </c>
      <c r="G35" s="29" t="s">
        <v>7</v>
      </c>
      <c r="H35" s="30" t="s">
        <v>8</v>
      </c>
      <c r="I35" s="31" t="s">
        <v>3</v>
      </c>
      <c r="J35" s="34" t="s">
        <v>37</v>
      </c>
      <c r="K35" s="34" t="s">
        <v>80</v>
      </c>
      <c r="L35" s="50" t="s">
        <v>15</v>
      </c>
      <c r="M35" s="12" t="s">
        <v>0</v>
      </c>
    </row>
    <row r="36" spans="1:13" ht="28.5" customHeight="1" thickTop="1">
      <c r="A36" s="63"/>
      <c r="B36" s="5" t="s">
        <v>45</v>
      </c>
      <c r="C36" s="26">
        <v>0.2701388888888889</v>
      </c>
      <c r="D36" s="185"/>
      <c r="E36" s="27">
        <v>0.5430555555555555</v>
      </c>
      <c r="F36" s="54">
        <f>+G36-E36</f>
        <v>0.27094444444444454</v>
      </c>
      <c r="G36" s="6">
        <f>(+I36/5000)*4800</f>
        <v>0.8140000000000001</v>
      </c>
      <c r="H36" s="86">
        <f>AVERAGE(F36,D36)</f>
        <v>0.27094444444444454</v>
      </c>
      <c r="I36" s="186">
        <v>0.8479166666666668</v>
      </c>
      <c r="J36" s="6">
        <f aca="true" t="shared" si="9" ref="J36:J42">(+I36/5000)*1600</f>
        <v>0.27133333333333337</v>
      </c>
      <c r="K36" s="6">
        <f aca="true" t="shared" si="10" ref="K36:K42">(+I36/5000)*1000</f>
        <v>0.16958333333333336</v>
      </c>
      <c r="L36" s="81">
        <v>131</v>
      </c>
      <c r="M36" s="84"/>
    </row>
    <row r="37" spans="1:13" ht="28.5" customHeight="1">
      <c r="A37" s="63"/>
      <c r="B37" s="5" t="s">
        <v>71</v>
      </c>
      <c r="C37" s="18">
        <v>0.26944444444444443</v>
      </c>
      <c r="D37" s="17"/>
      <c r="E37" s="6">
        <v>0.5437500000000001</v>
      </c>
      <c r="F37" s="54">
        <f>+G37-E37</f>
        <v>0.2715833333333333</v>
      </c>
      <c r="G37" s="6">
        <f>(+I37/5000)*4800</f>
        <v>0.8153333333333334</v>
      </c>
      <c r="H37" s="86">
        <f>AVERAGE(F37,D37)</f>
        <v>0.2715833333333333</v>
      </c>
      <c r="I37" s="20">
        <v>0.8493055555555555</v>
      </c>
      <c r="J37" s="6">
        <f t="shared" si="9"/>
        <v>0.2717777777777778</v>
      </c>
      <c r="K37" s="6">
        <f t="shared" si="10"/>
        <v>0.1698611111111111</v>
      </c>
      <c r="L37" s="90">
        <v>135</v>
      </c>
      <c r="M37" s="84"/>
    </row>
    <row r="38" spans="1:13" ht="28.5" customHeight="1">
      <c r="A38" s="63"/>
      <c r="B38" s="5" t="s">
        <v>72</v>
      </c>
      <c r="C38" s="18">
        <v>0.26944444444444443</v>
      </c>
      <c r="D38" s="17"/>
      <c r="E38" s="6">
        <v>0.5430555555555555</v>
      </c>
      <c r="F38" s="54">
        <f>+G38-E38</f>
        <v>0.28694444444444456</v>
      </c>
      <c r="G38" s="6">
        <f>(+I38/5000)*4800</f>
        <v>0.8300000000000001</v>
      </c>
      <c r="H38" s="86">
        <f>AVERAGE(F38,D38)</f>
        <v>0.28694444444444456</v>
      </c>
      <c r="I38" s="20">
        <v>0.8645833333333334</v>
      </c>
      <c r="J38" s="6">
        <f t="shared" si="9"/>
        <v>0.27666666666666667</v>
      </c>
      <c r="K38" s="6">
        <f t="shared" si="10"/>
        <v>0.1729166666666667</v>
      </c>
      <c r="L38" s="90">
        <v>141</v>
      </c>
      <c r="M38" s="84"/>
    </row>
    <row r="39" spans="1:13" ht="28.5" customHeight="1">
      <c r="A39" s="63"/>
      <c r="B39" s="5" t="s">
        <v>50</v>
      </c>
      <c r="C39" s="18">
        <v>0.26944444444444443</v>
      </c>
      <c r="D39" s="17"/>
      <c r="E39" s="6">
        <v>0.545138888888889</v>
      </c>
      <c r="F39" s="54">
        <f>+G39-E39</f>
        <v>0.3035277777777776</v>
      </c>
      <c r="G39" s="6">
        <f>(+I39/5000)*4800</f>
        <v>0.8486666666666666</v>
      </c>
      <c r="H39" s="86">
        <f>AVERAGE(F39,D39)</f>
        <v>0.3035277777777776</v>
      </c>
      <c r="I39" s="20">
        <v>0.8840277777777777</v>
      </c>
      <c r="J39" s="6">
        <f t="shared" si="9"/>
        <v>0.28288888888888886</v>
      </c>
      <c r="K39" s="6">
        <f t="shared" si="10"/>
        <v>0.17680555555555555</v>
      </c>
      <c r="L39" s="90">
        <v>227</v>
      </c>
      <c r="M39" s="84"/>
    </row>
    <row r="40" spans="1:13" ht="28.5" customHeight="1">
      <c r="A40" s="63"/>
      <c r="B40" s="5" t="s">
        <v>27</v>
      </c>
      <c r="C40" s="18">
        <v>0.2777777777777778</v>
      </c>
      <c r="D40" s="17"/>
      <c r="E40" s="6"/>
      <c r="F40" s="54" t="s">
        <v>0</v>
      </c>
      <c r="G40" s="75" t="s">
        <v>0</v>
      </c>
      <c r="H40" s="86" t="s">
        <v>0</v>
      </c>
      <c r="I40" s="20">
        <v>0.8937499999999999</v>
      </c>
      <c r="J40" s="6">
        <f t="shared" si="9"/>
        <v>0.286</v>
      </c>
      <c r="K40" s="6">
        <f t="shared" si="10"/>
        <v>0.17875</v>
      </c>
      <c r="L40" s="90">
        <v>252</v>
      </c>
      <c r="M40" s="84"/>
    </row>
    <row r="41" spans="1:13" ht="28.5" customHeight="1">
      <c r="A41" s="63"/>
      <c r="B41" s="5" t="s">
        <v>40</v>
      </c>
      <c r="C41" s="18">
        <v>0.28541666666666665</v>
      </c>
      <c r="D41" s="17"/>
      <c r="E41" s="6"/>
      <c r="F41" s="54" t="s">
        <v>0</v>
      </c>
      <c r="G41" s="75" t="s">
        <v>0</v>
      </c>
      <c r="H41" s="86" t="s">
        <v>0</v>
      </c>
      <c r="I41" s="20">
        <v>0.9027777777777778</v>
      </c>
      <c r="J41" s="6">
        <f t="shared" si="9"/>
        <v>0.28888888888888886</v>
      </c>
      <c r="K41" s="6">
        <f t="shared" si="10"/>
        <v>0.18055555555555555</v>
      </c>
      <c r="L41" s="90">
        <v>276</v>
      </c>
      <c r="M41" s="84"/>
    </row>
    <row r="42" spans="1:13" ht="28.5" customHeight="1">
      <c r="A42" s="63"/>
      <c r="B42" s="5" t="s">
        <v>69</v>
      </c>
      <c r="C42" s="18">
        <v>0.2701388888888889</v>
      </c>
      <c r="D42" s="17"/>
      <c r="E42" s="6"/>
      <c r="F42" s="54" t="s">
        <v>0</v>
      </c>
      <c r="G42" s="75" t="s">
        <v>0</v>
      </c>
      <c r="H42" s="86" t="s">
        <v>0</v>
      </c>
      <c r="I42" s="20">
        <v>0.938888888888889</v>
      </c>
      <c r="J42" s="6">
        <f t="shared" si="9"/>
        <v>0.3004444444444445</v>
      </c>
      <c r="K42" s="6">
        <f t="shared" si="10"/>
        <v>0.18777777777777782</v>
      </c>
      <c r="L42" s="90">
        <v>345</v>
      </c>
      <c r="M42" s="84"/>
    </row>
    <row r="43" spans="2:12" ht="24" customHeight="1">
      <c r="B43" s="122"/>
      <c r="C43" s="229" t="s">
        <v>53</v>
      </c>
      <c r="D43" s="230"/>
      <c r="E43" s="128" t="s">
        <v>232</v>
      </c>
      <c r="F43" s="231" t="s">
        <v>54</v>
      </c>
      <c r="G43" s="231"/>
      <c r="H43" s="112">
        <v>696</v>
      </c>
      <c r="I43" s="120" t="s">
        <v>35</v>
      </c>
      <c r="J43" s="17" t="s">
        <v>0</v>
      </c>
      <c r="K43" s="121" t="s">
        <v>59</v>
      </c>
      <c r="L43" s="101">
        <v>587</v>
      </c>
    </row>
  </sheetData>
  <sheetProtection/>
  <mergeCells count="8">
    <mergeCell ref="C13:D13"/>
    <mergeCell ref="F13:G13"/>
    <mergeCell ref="C43:D43"/>
    <mergeCell ref="F43:G43"/>
    <mergeCell ref="C23:D23"/>
    <mergeCell ref="F23:G23"/>
    <mergeCell ref="C33:D33"/>
    <mergeCell ref="F33:G33"/>
  </mergeCells>
  <printOptions/>
  <pageMargins left="0.5" right="0.5" top="0.5" bottom="0.5" header="0.5" footer="0.5"/>
  <pageSetup fitToHeight="1" fitToWidth="1" horizontalDpi="600" verticalDpi="600" orientation="portrait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1"/>
  <sheetViews>
    <sheetView tabSelected="1" zoomScale="60" zoomScaleNormal="60" zoomScalePageLayoutView="0" workbookViewId="0" topLeftCell="B20">
      <selection activeCell="B23" sqref="B23"/>
    </sheetView>
  </sheetViews>
  <sheetFormatPr defaultColWidth="9.140625" defaultRowHeight="12.75"/>
  <cols>
    <col min="1" max="1" width="1.28515625" style="0" customWidth="1"/>
    <col min="2" max="2" width="24.8515625" style="0" customWidth="1"/>
    <col min="3" max="3" width="12.421875" style="0" customWidth="1"/>
    <col min="4" max="8" width="9.8515625" style="0" customWidth="1"/>
    <col min="9" max="9" width="11.8515625" style="0" customWidth="1"/>
    <col min="10" max="11" width="10.140625" style="0" customWidth="1"/>
    <col min="12" max="12" width="9.00390625" style="0" customWidth="1"/>
    <col min="13" max="13" width="6.8515625" style="80" customWidth="1"/>
  </cols>
  <sheetData>
    <row r="2" ht="13.5" thickBot="1"/>
    <row r="3" spans="2:12" ht="16.5" thickTop="1">
      <c r="B3" s="102" t="s">
        <v>234</v>
      </c>
      <c r="C3" s="38" t="s">
        <v>233</v>
      </c>
      <c r="D3" s="38"/>
      <c r="E3" s="38"/>
      <c r="F3" s="38"/>
      <c r="G3" s="38"/>
      <c r="H3" s="39"/>
      <c r="I3" s="106" t="s">
        <v>0</v>
      </c>
      <c r="J3" s="38"/>
      <c r="K3" s="73"/>
      <c r="L3" s="42" t="s">
        <v>0</v>
      </c>
    </row>
    <row r="4" spans="2:12" ht="15.75">
      <c r="B4" s="49" t="s">
        <v>24</v>
      </c>
      <c r="C4" s="2"/>
      <c r="D4" s="2"/>
      <c r="E4" s="2"/>
      <c r="F4" s="24" t="s">
        <v>0</v>
      </c>
      <c r="G4" s="2"/>
      <c r="H4" s="3"/>
      <c r="I4" s="107" t="s">
        <v>0</v>
      </c>
      <c r="J4" s="2"/>
      <c r="K4" s="2"/>
      <c r="L4" s="44" t="s">
        <v>0</v>
      </c>
    </row>
    <row r="5" spans="2:13" ht="12.75" customHeight="1">
      <c r="B5" s="49" t="s">
        <v>0</v>
      </c>
      <c r="C5" s="2"/>
      <c r="D5" s="2"/>
      <c r="E5" s="2"/>
      <c r="F5" s="24"/>
      <c r="G5" s="2" t="s">
        <v>0</v>
      </c>
      <c r="H5" s="3"/>
      <c r="I5" s="32"/>
      <c r="J5" s="2"/>
      <c r="K5" s="2"/>
      <c r="L5" s="44"/>
      <c r="M5"/>
    </row>
    <row r="6" spans="2:13" ht="16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34" t="s">
        <v>37</v>
      </c>
      <c r="K6" s="34" t="s">
        <v>80</v>
      </c>
      <c r="L6" s="50" t="s">
        <v>15</v>
      </c>
      <c r="M6" s="12"/>
    </row>
    <row r="7" spans="1:13" ht="28.5" customHeight="1" thickTop="1">
      <c r="A7" s="63"/>
      <c r="B7" s="5" t="s">
        <v>21</v>
      </c>
      <c r="C7" s="26">
        <v>0.21736111111111112</v>
      </c>
      <c r="D7" s="17"/>
      <c r="E7" s="27"/>
      <c r="F7" s="54"/>
      <c r="G7" s="6"/>
      <c r="H7" s="86"/>
      <c r="I7" s="35">
        <v>0.6770833333333334</v>
      </c>
      <c r="J7" s="6">
        <f aca="true" t="shared" si="0" ref="J7:J12">(+I7/5000)*1600</f>
        <v>0.2166666666666667</v>
      </c>
      <c r="K7" s="6">
        <f aca="true" t="shared" si="1" ref="K7:K12">(+I7/5000)*1000</f>
        <v>0.13541666666666669</v>
      </c>
      <c r="L7" s="81">
        <v>1</v>
      </c>
      <c r="M7" s="84"/>
    </row>
    <row r="8" spans="1:13" ht="28.5" customHeight="1">
      <c r="A8" s="63"/>
      <c r="B8" s="5" t="s">
        <v>33</v>
      </c>
      <c r="C8" s="18">
        <v>0.21736111111111112</v>
      </c>
      <c r="D8" s="17"/>
      <c r="E8" s="6"/>
      <c r="F8" s="54"/>
      <c r="G8" s="6"/>
      <c r="H8" s="86"/>
      <c r="I8" s="20">
        <v>0.6895833333333333</v>
      </c>
      <c r="J8" s="6">
        <f t="shared" si="0"/>
        <v>0.22066666666666668</v>
      </c>
      <c r="K8" s="6">
        <f t="shared" si="1"/>
        <v>0.13791666666666666</v>
      </c>
      <c r="L8" s="64">
        <v>4</v>
      </c>
      <c r="M8" s="84"/>
    </row>
    <row r="9" spans="1:13" ht="28.5" customHeight="1">
      <c r="A9" s="63"/>
      <c r="B9" s="5" t="s">
        <v>115</v>
      </c>
      <c r="C9" s="18">
        <v>0.23611111111111113</v>
      </c>
      <c r="D9" s="17"/>
      <c r="E9" s="6"/>
      <c r="F9" s="54"/>
      <c r="G9" s="6"/>
      <c r="H9" s="86"/>
      <c r="I9" s="170">
        <v>0.7666666666666666</v>
      </c>
      <c r="J9" s="6">
        <f t="shared" si="0"/>
        <v>0.2453333333333333</v>
      </c>
      <c r="K9" s="6">
        <f t="shared" si="1"/>
        <v>0.15333333333333332</v>
      </c>
      <c r="L9" s="64">
        <v>31</v>
      </c>
      <c r="M9" s="84"/>
    </row>
    <row r="10" spans="1:13" ht="28.5" customHeight="1">
      <c r="A10" s="63"/>
      <c r="B10" s="5" t="s">
        <v>44</v>
      </c>
      <c r="C10" s="18">
        <v>0.2298611111111111</v>
      </c>
      <c r="D10" s="17"/>
      <c r="E10" s="6"/>
      <c r="F10" s="54"/>
      <c r="G10" s="6"/>
      <c r="H10" s="86"/>
      <c r="I10" s="35">
        <v>0.7673611111111112</v>
      </c>
      <c r="J10" s="6">
        <f t="shared" si="0"/>
        <v>0.24555555555555558</v>
      </c>
      <c r="K10" s="6">
        <f t="shared" si="1"/>
        <v>0.15347222222222223</v>
      </c>
      <c r="L10" s="64">
        <v>33</v>
      </c>
      <c r="M10" s="83"/>
    </row>
    <row r="11" spans="1:13" ht="28.5" customHeight="1">
      <c r="A11" s="63"/>
      <c r="B11" s="5" t="s">
        <v>177</v>
      </c>
      <c r="C11" s="18">
        <v>0.24097222222222223</v>
      </c>
      <c r="D11" s="17"/>
      <c r="E11" s="6"/>
      <c r="F11" s="54"/>
      <c r="G11" s="6"/>
      <c r="H11" s="86"/>
      <c r="I11" s="170">
        <v>0.7708333333333334</v>
      </c>
      <c r="J11" s="6">
        <f t="shared" si="0"/>
        <v>0.2466666666666667</v>
      </c>
      <c r="K11" s="6">
        <f t="shared" si="1"/>
        <v>0.15416666666666667</v>
      </c>
      <c r="L11" s="64">
        <v>35</v>
      </c>
      <c r="M11" s="83"/>
    </row>
    <row r="12" spans="1:13" ht="28.5" customHeight="1">
      <c r="A12" s="63"/>
      <c r="B12" s="5" t="s">
        <v>114</v>
      </c>
      <c r="C12" s="18">
        <v>0.25</v>
      </c>
      <c r="D12" s="17"/>
      <c r="E12" s="6"/>
      <c r="F12" s="54"/>
      <c r="G12" s="6"/>
      <c r="H12" s="86"/>
      <c r="I12" s="21">
        <v>0.8354166666666667</v>
      </c>
      <c r="J12" s="6">
        <f t="shared" si="0"/>
        <v>0.26733333333333337</v>
      </c>
      <c r="K12" s="6">
        <f t="shared" si="1"/>
        <v>0.16708333333333333</v>
      </c>
      <c r="L12" s="64">
        <v>60</v>
      </c>
      <c r="M12" s="83"/>
    </row>
    <row r="13" spans="1:13" ht="28.5" customHeight="1">
      <c r="A13" s="63"/>
      <c r="B13" s="5"/>
      <c r="C13" s="18"/>
      <c r="D13" s="17"/>
      <c r="E13" s="6"/>
      <c r="F13" s="54"/>
      <c r="G13" s="6"/>
      <c r="H13" s="86"/>
      <c r="I13" s="175"/>
      <c r="J13" s="6"/>
      <c r="K13" s="6"/>
      <c r="L13" s="64"/>
      <c r="M13" s="83"/>
    </row>
    <row r="14" spans="2:12" ht="21.75" customHeight="1">
      <c r="B14" s="173" t="s">
        <v>175</v>
      </c>
      <c r="C14" s="176" t="s">
        <v>240</v>
      </c>
      <c r="D14" s="207" t="s">
        <v>0</v>
      </c>
      <c r="E14" s="174" t="s">
        <v>0</v>
      </c>
      <c r="F14" s="231" t="s">
        <v>54</v>
      </c>
      <c r="G14" s="231"/>
      <c r="H14" s="112">
        <v>104</v>
      </c>
      <c r="I14" s="120" t="s">
        <v>35</v>
      </c>
      <c r="J14" s="17">
        <f>+I11-I7</f>
        <v>0.09375</v>
      </c>
      <c r="K14" s="121" t="s">
        <v>59</v>
      </c>
      <c r="L14" s="101">
        <v>87</v>
      </c>
    </row>
    <row r="15" spans="2:13" ht="16.5" thickBot="1">
      <c r="B15" s="52" t="s">
        <v>181</v>
      </c>
      <c r="C15" s="28" t="s">
        <v>1</v>
      </c>
      <c r="D15" s="28" t="s">
        <v>2</v>
      </c>
      <c r="E15" s="29" t="s">
        <v>5</v>
      </c>
      <c r="F15" s="28" t="s">
        <v>6</v>
      </c>
      <c r="G15" s="29" t="s">
        <v>7</v>
      </c>
      <c r="H15" s="30" t="s">
        <v>8</v>
      </c>
      <c r="I15" s="31" t="s">
        <v>3</v>
      </c>
      <c r="J15" s="34" t="s">
        <v>37</v>
      </c>
      <c r="K15" s="34" t="s">
        <v>80</v>
      </c>
      <c r="L15" s="50" t="s">
        <v>15</v>
      </c>
      <c r="M15" s="12"/>
    </row>
    <row r="16" spans="1:13" ht="28.5" customHeight="1" thickTop="1">
      <c r="A16" s="63"/>
      <c r="B16" s="5" t="s">
        <v>72</v>
      </c>
      <c r="C16" s="18">
        <v>0.24791666666666667</v>
      </c>
      <c r="D16" s="17"/>
      <c r="E16" s="6"/>
      <c r="F16" s="54"/>
      <c r="G16" s="6"/>
      <c r="H16" s="86"/>
      <c r="I16" s="170">
        <v>0.7937500000000001</v>
      </c>
      <c r="J16" s="6">
        <f aca="true" t="shared" si="2" ref="J16:J26">(+I16/5000)*1600</f>
        <v>0.254</v>
      </c>
      <c r="K16" s="6">
        <f aca="true" t="shared" si="3" ref="K16:K26">(+I16/5000)*1000</f>
        <v>0.15875</v>
      </c>
      <c r="L16" s="64">
        <v>1</v>
      </c>
      <c r="M16" s="83"/>
    </row>
    <row r="17" spans="1:13" ht="28.5" customHeight="1">
      <c r="A17" s="63"/>
      <c r="B17" s="5" t="s">
        <v>45</v>
      </c>
      <c r="C17" s="18">
        <v>0.24791666666666667</v>
      </c>
      <c r="D17" s="17"/>
      <c r="E17" s="6"/>
      <c r="F17" s="54"/>
      <c r="G17" s="6"/>
      <c r="H17" s="86"/>
      <c r="I17" s="170">
        <v>0.8055555555555555</v>
      </c>
      <c r="J17" s="6">
        <f t="shared" si="2"/>
        <v>0.2577777777777777</v>
      </c>
      <c r="K17" s="6">
        <f t="shared" si="3"/>
        <v>0.1611111111111111</v>
      </c>
      <c r="L17" s="64">
        <v>4</v>
      </c>
      <c r="M17" s="83"/>
    </row>
    <row r="18" spans="1:13" ht="28.5" customHeight="1">
      <c r="A18" s="63"/>
      <c r="B18" s="5" t="s">
        <v>71</v>
      </c>
      <c r="C18" s="18">
        <v>0.24791666666666667</v>
      </c>
      <c r="D18" s="17"/>
      <c r="E18" s="6"/>
      <c r="F18" s="54"/>
      <c r="G18" s="6"/>
      <c r="H18" s="86"/>
      <c r="I18" s="170">
        <v>0.8055555555555555</v>
      </c>
      <c r="J18" s="6">
        <f t="shared" si="2"/>
        <v>0.2577777777777777</v>
      </c>
      <c r="K18" s="6">
        <f t="shared" si="3"/>
        <v>0.1611111111111111</v>
      </c>
      <c r="L18" s="64">
        <v>5</v>
      </c>
      <c r="M18" s="83"/>
    </row>
    <row r="19" spans="1:13" ht="28.5" customHeight="1">
      <c r="A19" s="63"/>
      <c r="B19" s="5" t="s">
        <v>27</v>
      </c>
      <c r="C19" s="18">
        <v>0.25</v>
      </c>
      <c r="D19" s="17"/>
      <c r="E19" s="6"/>
      <c r="F19" s="54"/>
      <c r="G19" s="6"/>
      <c r="H19" s="86"/>
      <c r="I19" s="170">
        <v>0.8166666666666668</v>
      </c>
      <c r="J19" s="6">
        <f t="shared" si="2"/>
        <v>0.26133333333333336</v>
      </c>
      <c r="K19" s="6">
        <f t="shared" si="3"/>
        <v>0.16333333333333336</v>
      </c>
      <c r="L19" s="64">
        <v>9</v>
      </c>
      <c r="M19" s="83"/>
    </row>
    <row r="20" spans="1:13" ht="28.5" customHeight="1">
      <c r="A20" s="63"/>
      <c r="B20" s="5" t="s">
        <v>117</v>
      </c>
      <c r="C20" s="18">
        <v>0.25</v>
      </c>
      <c r="D20" s="17"/>
      <c r="E20" s="6"/>
      <c r="F20" s="54"/>
      <c r="G20" s="6"/>
      <c r="H20" s="86"/>
      <c r="I20" s="35">
        <v>0.8180555555555555</v>
      </c>
      <c r="J20" s="6">
        <f t="shared" si="2"/>
        <v>0.2617777777777778</v>
      </c>
      <c r="K20" s="6">
        <f t="shared" si="3"/>
        <v>0.16361111111111112</v>
      </c>
      <c r="L20" s="64">
        <v>10</v>
      </c>
      <c r="M20" s="83"/>
    </row>
    <row r="21" spans="1:13" ht="28.5" customHeight="1">
      <c r="A21" s="63"/>
      <c r="B21" s="5" t="s">
        <v>50</v>
      </c>
      <c r="C21" s="18">
        <v>0.24791666666666667</v>
      </c>
      <c r="D21" s="17"/>
      <c r="E21" s="6"/>
      <c r="F21" s="54"/>
      <c r="G21" s="6"/>
      <c r="H21" s="86"/>
      <c r="I21" s="35">
        <v>0.8458333333333333</v>
      </c>
      <c r="J21" s="6">
        <f t="shared" si="2"/>
        <v>0.27066666666666667</v>
      </c>
      <c r="K21" s="6">
        <f t="shared" si="3"/>
        <v>0.16916666666666666</v>
      </c>
      <c r="L21" s="64">
        <v>21</v>
      </c>
      <c r="M21" s="83"/>
    </row>
    <row r="22" spans="1:13" ht="28.5" customHeight="1">
      <c r="A22" s="63"/>
      <c r="B22" s="5" t="s">
        <v>69</v>
      </c>
      <c r="C22" s="18">
        <v>0.2625</v>
      </c>
      <c r="D22" s="17"/>
      <c r="E22" s="6"/>
      <c r="F22" s="54"/>
      <c r="G22" s="6"/>
      <c r="H22" s="86"/>
      <c r="I22" s="170">
        <v>0.8458333333333333</v>
      </c>
      <c r="J22" s="6">
        <f t="shared" si="2"/>
        <v>0.27066666666666667</v>
      </c>
      <c r="K22" s="6">
        <f t="shared" si="3"/>
        <v>0.16916666666666666</v>
      </c>
      <c r="L22" s="64">
        <v>25</v>
      </c>
      <c r="M22" s="83"/>
    </row>
    <row r="23" spans="1:13" ht="28.5" customHeight="1">
      <c r="A23" s="63"/>
      <c r="B23" s="5" t="s">
        <v>40</v>
      </c>
      <c r="C23" s="18">
        <v>0.25972222222222224</v>
      </c>
      <c r="D23" s="17"/>
      <c r="E23" s="6"/>
      <c r="F23" s="54"/>
      <c r="G23" s="6"/>
      <c r="H23" s="86"/>
      <c r="I23" s="35">
        <v>0.8861111111111111</v>
      </c>
      <c r="J23" s="6">
        <f t="shared" si="2"/>
        <v>0.28355555555555556</v>
      </c>
      <c r="K23" s="6">
        <f t="shared" si="3"/>
        <v>0.17722222222222223</v>
      </c>
      <c r="L23" s="64">
        <v>28</v>
      </c>
      <c r="M23" s="83"/>
    </row>
    <row r="24" spans="1:13" ht="28.5" customHeight="1">
      <c r="A24" s="63"/>
      <c r="B24" s="5" t="s">
        <v>61</v>
      </c>
      <c r="C24" s="18">
        <v>0.2708333333333333</v>
      </c>
      <c r="D24" s="17"/>
      <c r="E24" s="6"/>
      <c r="F24" s="54"/>
      <c r="G24" s="6"/>
      <c r="H24" s="86"/>
      <c r="I24" s="170">
        <v>0.9194444444444444</v>
      </c>
      <c r="J24" s="6">
        <f t="shared" si="2"/>
        <v>0.2942222222222222</v>
      </c>
      <c r="K24" s="6">
        <f t="shared" si="3"/>
        <v>0.18388888888888888</v>
      </c>
      <c r="L24" s="64">
        <v>44</v>
      </c>
      <c r="M24" s="83"/>
    </row>
    <row r="25" spans="1:13" ht="28.5" customHeight="1">
      <c r="A25" s="63"/>
      <c r="B25" s="5" t="s">
        <v>176</v>
      </c>
      <c r="C25" s="18">
        <v>0.2916666666666667</v>
      </c>
      <c r="D25" s="17"/>
      <c r="E25" s="6"/>
      <c r="F25" s="54"/>
      <c r="G25" s="6"/>
      <c r="H25" s="86"/>
      <c r="I25" s="181">
        <v>0.9833333333333334</v>
      </c>
      <c r="J25" s="6">
        <f t="shared" si="2"/>
        <v>0.3146666666666667</v>
      </c>
      <c r="K25" s="6">
        <f t="shared" si="3"/>
        <v>0.19666666666666668</v>
      </c>
      <c r="L25" s="64">
        <v>51</v>
      </c>
      <c r="M25" s="83"/>
    </row>
    <row r="26" spans="1:13" ht="28.5" customHeight="1">
      <c r="A26" s="63"/>
      <c r="B26" s="5" t="s">
        <v>70</v>
      </c>
      <c r="C26" s="18">
        <v>0.3236111111111111</v>
      </c>
      <c r="D26" s="17"/>
      <c r="E26" s="6"/>
      <c r="F26" s="54"/>
      <c r="G26" s="6"/>
      <c r="H26" s="86"/>
      <c r="I26" s="181" t="s">
        <v>242</v>
      </c>
      <c r="J26" s="6">
        <f t="shared" si="2"/>
        <v>0.33244444444444443</v>
      </c>
      <c r="K26" s="6">
        <f t="shared" si="3"/>
        <v>0.20777777777777778</v>
      </c>
      <c r="L26" s="64">
        <v>54</v>
      </c>
      <c r="M26" s="83"/>
    </row>
    <row r="27" spans="1:13" ht="28.5" customHeight="1">
      <c r="A27" s="63"/>
      <c r="B27" s="5" t="s">
        <v>0</v>
      </c>
      <c r="C27" s="18"/>
      <c r="D27" s="17"/>
      <c r="E27" s="6"/>
      <c r="F27" s="54"/>
      <c r="G27" s="6"/>
      <c r="H27" s="86"/>
      <c r="I27" s="25"/>
      <c r="J27" s="6"/>
      <c r="K27" s="6"/>
      <c r="L27" s="64"/>
      <c r="M27" s="83"/>
    </row>
    <row r="28" spans="1:13" ht="19.5" customHeight="1">
      <c r="A28" s="63"/>
      <c r="B28" s="5"/>
      <c r="C28" s="18"/>
      <c r="D28" s="17"/>
      <c r="E28" s="6"/>
      <c r="F28" s="54"/>
      <c r="G28" s="6"/>
      <c r="H28" s="86"/>
      <c r="I28" s="175"/>
      <c r="J28" s="6"/>
      <c r="K28" s="6"/>
      <c r="L28" s="64"/>
      <c r="M28" s="83"/>
    </row>
    <row r="29" spans="2:12" ht="20.25" customHeight="1" thickBot="1">
      <c r="B29" s="173" t="s">
        <v>175</v>
      </c>
      <c r="C29" s="176" t="s">
        <v>243</v>
      </c>
      <c r="D29" s="207" t="s">
        <v>0</v>
      </c>
      <c r="E29" s="174" t="s">
        <v>0</v>
      </c>
      <c r="F29" s="231" t="s">
        <v>54</v>
      </c>
      <c r="G29" s="231"/>
      <c r="H29" s="10">
        <v>29</v>
      </c>
      <c r="I29" s="120" t="s">
        <v>35</v>
      </c>
      <c r="J29" s="17">
        <f>+I21-I16</f>
        <v>0.05208333333333326</v>
      </c>
      <c r="K29" s="121" t="s">
        <v>59</v>
      </c>
      <c r="L29" s="101">
        <v>58</v>
      </c>
    </row>
    <row r="30" spans="1:13" ht="18.75" customHeight="1" thickBot="1" thickTop="1">
      <c r="A30" s="63"/>
      <c r="B30" s="71" t="s">
        <v>87</v>
      </c>
      <c r="C30" s="66" t="s">
        <v>4</v>
      </c>
      <c r="D30" s="66" t="s">
        <v>0</v>
      </c>
      <c r="E30" s="67" t="s">
        <v>0</v>
      </c>
      <c r="F30" s="68" t="s">
        <v>0</v>
      </c>
      <c r="G30" s="68"/>
      <c r="H30" s="69"/>
      <c r="I30" s="70" t="s">
        <v>3</v>
      </c>
      <c r="J30" s="127" t="s">
        <v>92</v>
      </c>
      <c r="K30" s="34" t="s">
        <v>93</v>
      </c>
      <c r="L30" s="74" t="s">
        <v>15</v>
      </c>
      <c r="M30" s="103"/>
    </row>
    <row r="31" spans="1:13" ht="25.5" customHeight="1" thickTop="1">
      <c r="A31" s="63"/>
      <c r="B31" s="5" t="s">
        <v>241</v>
      </c>
      <c r="C31" s="18">
        <v>0.2638888888888889</v>
      </c>
      <c r="D31" s="17"/>
      <c r="E31" s="6"/>
      <c r="F31" s="17"/>
      <c r="G31" s="6"/>
      <c r="H31" s="10"/>
      <c r="I31" s="169">
        <v>0.5069444444444444</v>
      </c>
      <c r="J31" s="6">
        <f>(+I31/3000)*1600</f>
        <v>0.2703703703703703</v>
      </c>
      <c r="K31" s="6">
        <f>(+I31/3000)*1000</f>
        <v>0.16898148148148145</v>
      </c>
      <c r="L31" s="55">
        <v>6</v>
      </c>
      <c r="M31" s="84"/>
    </row>
    <row r="32" spans="1:13" ht="25.5" customHeight="1">
      <c r="A32" s="63"/>
      <c r="B32" s="5" t="s">
        <v>74</v>
      </c>
      <c r="C32" s="18">
        <v>0.27569444444444446</v>
      </c>
      <c r="D32" s="17"/>
      <c r="E32" s="6"/>
      <c r="F32" s="17"/>
      <c r="G32" s="6"/>
      <c r="H32" s="10"/>
      <c r="I32" s="51">
        <v>0.5368055555555555</v>
      </c>
      <c r="J32" s="6">
        <f aca="true" t="shared" si="4" ref="J32:J39">(+I32/3000)*1600</f>
        <v>0.28629629629629627</v>
      </c>
      <c r="K32" s="6">
        <f aca="true" t="shared" si="5" ref="K32:K39">(+I32/3000)*1000</f>
        <v>0.1789351851851852</v>
      </c>
      <c r="L32" s="55">
        <v>11</v>
      </c>
      <c r="M32" s="83"/>
    </row>
    <row r="33" spans="1:13" ht="25.5" customHeight="1">
      <c r="A33" s="63"/>
      <c r="B33" s="5" t="s">
        <v>120</v>
      </c>
      <c r="C33" s="18">
        <v>0.27708333333333335</v>
      </c>
      <c r="D33" s="17"/>
      <c r="E33" s="6"/>
      <c r="F33" s="17"/>
      <c r="G33" s="6"/>
      <c r="H33" s="10"/>
      <c r="I33" s="169">
        <v>0.5402777777777777</v>
      </c>
      <c r="J33" s="6">
        <f t="shared" si="4"/>
        <v>0.28814814814814815</v>
      </c>
      <c r="K33" s="6">
        <f t="shared" si="5"/>
        <v>0.18009259259259258</v>
      </c>
      <c r="L33" s="55">
        <v>12</v>
      </c>
      <c r="M33" s="84"/>
    </row>
    <row r="34" spans="1:13" ht="25.5" customHeight="1">
      <c r="A34" s="63"/>
      <c r="B34" s="5" t="s">
        <v>171</v>
      </c>
      <c r="C34" s="18">
        <v>0.28958333333333336</v>
      </c>
      <c r="D34" s="17"/>
      <c r="E34" s="6"/>
      <c r="F34" s="17"/>
      <c r="G34" s="6"/>
      <c r="H34" s="10"/>
      <c r="I34" s="51">
        <v>0.5479166666666667</v>
      </c>
      <c r="J34" s="6">
        <f t="shared" si="4"/>
        <v>0.2922222222222222</v>
      </c>
      <c r="K34" s="6">
        <f t="shared" si="5"/>
        <v>0.1826388888888889</v>
      </c>
      <c r="L34" s="55">
        <v>15</v>
      </c>
      <c r="M34" s="84"/>
    </row>
    <row r="35" spans="1:13" ht="25.5" customHeight="1">
      <c r="A35" s="63"/>
      <c r="B35" s="5" t="s">
        <v>102</v>
      </c>
      <c r="C35" s="18">
        <v>0.28958333333333336</v>
      </c>
      <c r="D35" s="17"/>
      <c r="E35" s="6"/>
      <c r="F35" s="17"/>
      <c r="G35" s="6"/>
      <c r="H35" s="10"/>
      <c r="I35" s="51">
        <v>0.548611111111111</v>
      </c>
      <c r="J35" s="6">
        <f t="shared" si="4"/>
        <v>0.29259259259259257</v>
      </c>
      <c r="K35" s="6">
        <f t="shared" si="5"/>
        <v>0.18287037037037035</v>
      </c>
      <c r="L35" s="55">
        <v>16</v>
      </c>
      <c r="M35" s="84"/>
    </row>
    <row r="36" spans="1:13" ht="25.5" customHeight="1">
      <c r="A36" s="63"/>
      <c r="B36" s="5" t="s">
        <v>146</v>
      </c>
      <c r="C36" s="18">
        <v>0.2916666666666667</v>
      </c>
      <c r="D36" s="17"/>
      <c r="E36" s="6"/>
      <c r="F36" s="17"/>
      <c r="G36" s="6"/>
      <c r="H36" s="10"/>
      <c r="I36" s="169">
        <v>0.55625</v>
      </c>
      <c r="J36" s="6">
        <f t="shared" si="4"/>
        <v>0.2966666666666667</v>
      </c>
      <c r="K36" s="6">
        <f t="shared" si="5"/>
        <v>0.18541666666666667</v>
      </c>
      <c r="L36" s="55">
        <v>18</v>
      </c>
      <c r="M36" s="84"/>
    </row>
    <row r="37" spans="1:13" ht="25.5" customHeight="1">
      <c r="A37" s="63"/>
      <c r="B37" s="5" t="s">
        <v>73</v>
      </c>
      <c r="C37" s="18">
        <v>0.2847222222222222</v>
      </c>
      <c r="D37" s="17"/>
      <c r="E37" s="6"/>
      <c r="F37" s="17"/>
      <c r="G37" s="6"/>
      <c r="H37" s="10"/>
      <c r="I37" s="51">
        <v>0.576388888888889</v>
      </c>
      <c r="J37" s="6">
        <f t="shared" si="4"/>
        <v>0.30740740740740746</v>
      </c>
      <c r="K37" s="6">
        <f t="shared" si="5"/>
        <v>0.19212962962962965</v>
      </c>
      <c r="L37" s="105">
        <v>23</v>
      </c>
      <c r="M37" s="84"/>
    </row>
    <row r="38" spans="1:18" ht="25.5" customHeight="1">
      <c r="A38" s="63"/>
      <c r="B38" s="5" t="s">
        <v>84</v>
      </c>
      <c r="C38" s="18">
        <v>0.2902777777777778</v>
      </c>
      <c r="D38" s="17"/>
      <c r="E38" s="6"/>
      <c r="F38" s="17"/>
      <c r="G38" s="6"/>
      <c r="H38" s="10"/>
      <c r="I38" s="51">
        <v>0.5888888888888889</v>
      </c>
      <c r="J38" s="6">
        <f t="shared" si="4"/>
        <v>0.31407407407407406</v>
      </c>
      <c r="K38" s="6">
        <f t="shared" si="5"/>
        <v>0.1962962962962963</v>
      </c>
      <c r="L38" s="55">
        <v>28</v>
      </c>
      <c r="M38" s="84"/>
      <c r="R38" s="99" t="s">
        <v>245</v>
      </c>
    </row>
    <row r="39" spans="1:13" ht="25.5" customHeight="1">
      <c r="A39" s="63"/>
      <c r="B39" s="5" t="s">
        <v>122</v>
      </c>
      <c r="C39" s="18">
        <v>0.29930555555555555</v>
      </c>
      <c r="D39" s="17"/>
      <c r="E39" s="6"/>
      <c r="F39" s="17"/>
      <c r="G39" s="6"/>
      <c r="H39" s="10"/>
      <c r="I39" s="51">
        <v>0.5951388888888889</v>
      </c>
      <c r="J39" s="6">
        <f t="shared" si="4"/>
        <v>0.3174074074074074</v>
      </c>
      <c r="K39" s="6">
        <f t="shared" si="5"/>
        <v>0.19837962962962963</v>
      </c>
      <c r="L39" s="55">
        <v>30</v>
      </c>
      <c r="M39" s="84"/>
    </row>
    <row r="40" spans="1:13" ht="25.5" customHeight="1">
      <c r="A40" s="63"/>
      <c r="B40" s="5"/>
      <c r="C40" s="18"/>
      <c r="D40" s="17"/>
      <c r="E40" s="6"/>
      <c r="F40" s="17"/>
      <c r="G40" s="6"/>
      <c r="H40" s="10"/>
      <c r="I40" s="51"/>
      <c r="J40" s="6"/>
      <c r="K40" s="6"/>
      <c r="L40" s="55"/>
      <c r="M40" s="84"/>
    </row>
    <row r="41" spans="2:12" ht="17.25" customHeight="1">
      <c r="B41" s="173" t="s">
        <v>175</v>
      </c>
      <c r="C41" s="176" t="s">
        <v>244</v>
      </c>
      <c r="D41" s="207" t="s">
        <v>0</v>
      </c>
      <c r="E41" s="174" t="s">
        <v>0</v>
      </c>
      <c r="F41" s="231" t="s">
        <v>54</v>
      </c>
      <c r="G41" s="231"/>
      <c r="H41" s="10">
        <v>59</v>
      </c>
      <c r="I41" s="120" t="s">
        <v>35</v>
      </c>
      <c r="J41" s="17" t="e">
        <f>+I33-#REF!</f>
        <v>#REF!</v>
      </c>
      <c r="K41" s="121" t="s">
        <v>59</v>
      </c>
      <c r="L41" s="101">
        <v>56</v>
      </c>
    </row>
  </sheetData>
  <sheetProtection/>
  <mergeCells count="3">
    <mergeCell ref="F14:G14"/>
    <mergeCell ref="F29:G29"/>
    <mergeCell ref="F41:G41"/>
  </mergeCells>
  <printOptions/>
  <pageMargins left="0.5" right="0.5" top="0.5" bottom="0.5" header="0.5" footer="0.5"/>
  <pageSetup fitToHeight="1" fitToWidth="1" horizontalDpi="600" verticalDpi="600" orientation="portrait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1"/>
  <sheetViews>
    <sheetView zoomScale="70" zoomScaleNormal="70" zoomScalePageLayoutView="0" workbookViewId="0" topLeftCell="A1">
      <selection activeCell="F17" sqref="F17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10.57421875" style="0" customWidth="1"/>
    <col min="7" max="9" width="11.28125" style="0" customWidth="1"/>
    <col min="10" max="10" width="8.421875" style="56" customWidth="1"/>
    <col min="11" max="11" width="8.28125" style="108" customWidth="1"/>
    <col min="12" max="12" width="7.28125" style="108" customWidth="1"/>
  </cols>
  <sheetData>
    <row r="2" ht="13.5" thickBot="1"/>
    <row r="3" spans="2:10" ht="16.5" thickTop="1">
      <c r="B3" s="37" t="s">
        <v>234</v>
      </c>
      <c r="C3" s="38" t="s">
        <v>233</v>
      </c>
      <c r="D3" s="38"/>
      <c r="E3" s="38"/>
      <c r="F3" s="39"/>
      <c r="G3" s="40" t="s">
        <v>0</v>
      </c>
      <c r="H3" s="41" t="s">
        <v>0</v>
      </c>
      <c r="I3" s="41"/>
      <c r="J3" s="57"/>
    </row>
    <row r="4" spans="2:10" ht="15.75">
      <c r="B4" s="43" t="s">
        <v>235</v>
      </c>
      <c r="C4" s="2"/>
      <c r="D4" s="2"/>
      <c r="E4" s="2"/>
      <c r="F4" s="3"/>
      <c r="G4" s="1" t="s">
        <v>0</v>
      </c>
      <c r="H4" s="62" t="s">
        <v>0</v>
      </c>
      <c r="I4" s="4"/>
      <c r="J4" s="58"/>
    </row>
    <row r="5" spans="2:10" ht="10.5" customHeight="1">
      <c r="B5" s="43"/>
      <c r="C5" s="2"/>
      <c r="D5" s="2"/>
      <c r="E5" s="2"/>
      <c r="F5" s="3"/>
      <c r="G5" s="1"/>
      <c r="H5" s="4"/>
      <c r="I5" s="4"/>
      <c r="J5" s="58"/>
    </row>
    <row r="6" spans="1:11" s="108" customFormat="1" ht="13.5" thickBot="1">
      <c r="A6"/>
      <c r="B6" s="52" t="s">
        <v>14</v>
      </c>
      <c r="C6" s="28" t="s">
        <v>1</v>
      </c>
      <c r="D6" s="28" t="s">
        <v>2</v>
      </c>
      <c r="E6" s="34" t="s">
        <v>66</v>
      </c>
      <c r="F6" s="138" t="s">
        <v>90</v>
      </c>
      <c r="G6" s="31" t="s">
        <v>3</v>
      </c>
      <c r="H6" s="34" t="s">
        <v>58</v>
      </c>
      <c r="I6" s="34" t="s">
        <v>55</v>
      </c>
      <c r="J6" s="59" t="s">
        <v>15</v>
      </c>
      <c r="K6" s="109"/>
    </row>
    <row r="7" spans="1:11" ht="27" customHeight="1" thickTop="1">
      <c r="A7" s="63"/>
      <c r="B7" s="33" t="s">
        <v>22</v>
      </c>
      <c r="C7" s="18">
        <v>0.23124999999999998</v>
      </c>
      <c r="D7" s="17">
        <f aca="true" t="shared" si="0" ref="D7:D20">+E7-C7</f>
        <v>0.23750000000000002</v>
      </c>
      <c r="E7" s="75">
        <v>0.46875</v>
      </c>
      <c r="F7" s="19">
        <f aca="true" t="shared" si="1" ref="F7:F20">+G7-E7</f>
        <v>0.11388888888888882</v>
      </c>
      <c r="G7" s="21">
        <v>0.5826388888888888</v>
      </c>
      <c r="H7" s="6">
        <f aca="true" t="shared" si="2" ref="H7:H20">(+G7/4000)*1600</f>
        <v>0.23305555555555554</v>
      </c>
      <c r="I7" s="6">
        <f aca="true" t="shared" si="3" ref="I7:I20">(+G7/4000)*1000</f>
        <v>0.1456597222222222</v>
      </c>
      <c r="J7" s="60">
        <v>1</v>
      </c>
      <c r="K7" s="110"/>
    </row>
    <row r="8" spans="1:11" ht="27" customHeight="1">
      <c r="A8" s="63"/>
      <c r="B8" s="5" t="s">
        <v>48</v>
      </c>
      <c r="C8" s="18">
        <v>0.23958333333333334</v>
      </c>
      <c r="D8" s="17">
        <f t="shared" si="0"/>
        <v>0.25555555555555554</v>
      </c>
      <c r="E8" s="75">
        <v>0.49513888888888885</v>
      </c>
      <c r="F8" s="19">
        <f t="shared" si="1"/>
        <v>0.1208333333333334</v>
      </c>
      <c r="G8" s="21">
        <v>0.6159722222222223</v>
      </c>
      <c r="H8" s="6">
        <f t="shared" si="2"/>
        <v>0.2463888888888889</v>
      </c>
      <c r="I8" s="6">
        <f t="shared" si="3"/>
        <v>0.15399305555555556</v>
      </c>
      <c r="J8" s="55">
        <v>4</v>
      </c>
      <c r="K8" s="110"/>
    </row>
    <row r="9" spans="1:11" ht="27" customHeight="1">
      <c r="A9" s="63"/>
      <c r="B9" s="5" t="s">
        <v>28</v>
      </c>
      <c r="C9" s="18">
        <v>0.25069444444444444</v>
      </c>
      <c r="D9" s="17">
        <f t="shared" si="0"/>
        <v>0.2631944444444445</v>
      </c>
      <c r="E9" s="75">
        <v>0.513888888888889</v>
      </c>
      <c r="F9" s="19">
        <f t="shared" si="1"/>
        <v>0.12430555555555545</v>
      </c>
      <c r="G9" s="21">
        <v>0.6381944444444444</v>
      </c>
      <c r="H9" s="6">
        <f t="shared" si="2"/>
        <v>0.25527777777777777</v>
      </c>
      <c r="I9" s="6">
        <f t="shared" si="3"/>
        <v>0.1595486111111111</v>
      </c>
      <c r="J9" s="55">
        <v>8</v>
      </c>
      <c r="K9" s="110"/>
    </row>
    <row r="10" spans="1:11" ht="27" customHeight="1">
      <c r="A10" s="63"/>
      <c r="B10" s="5" t="s">
        <v>19</v>
      </c>
      <c r="C10" s="18">
        <v>0.2520833333333333</v>
      </c>
      <c r="D10" s="17">
        <f t="shared" si="0"/>
        <v>0.26388888888888884</v>
      </c>
      <c r="E10" s="75">
        <v>0.5159722222222222</v>
      </c>
      <c r="F10" s="19">
        <f t="shared" si="1"/>
        <v>0.12777777777777777</v>
      </c>
      <c r="G10" s="140">
        <v>0.6437499999999999</v>
      </c>
      <c r="H10" s="6">
        <f t="shared" si="2"/>
        <v>0.25749999999999995</v>
      </c>
      <c r="I10" s="6">
        <f t="shared" si="3"/>
        <v>0.16093749999999998</v>
      </c>
      <c r="J10" s="55">
        <v>9</v>
      </c>
      <c r="K10" s="110"/>
    </row>
    <row r="11" spans="1:11" ht="27" customHeight="1">
      <c r="A11" s="63"/>
      <c r="B11" s="5" t="s">
        <v>76</v>
      </c>
      <c r="C11" s="18">
        <v>0.26666666666666666</v>
      </c>
      <c r="D11" s="17">
        <f t="shared" si="0"/>
        <v>0.2784722222222223</v>
      </c>
      <c r="E11" s="75">
        <v>0.545138888888889</v>
      </c>
      <c r="F11" s="19">
        <f t="shared" si="1"/>
        <v>0.13263888888888875</v>
      </c>
      <c r="G11" s="140">
        <v>0.6777777777777777</v>
      </c>
      <c r="H11" s="6">
        <f t="shared" si="2"/>
        <v>0.2711111111111111</v>
      </c>
      <c r="I11" s="6">
        <f t="shared" si="3"/>
        <v>0.16944444444444443</v>
      </c>
      <c r="J11" s="55">
        <v>17</v>
      </c>
      <c r="K11" s="110"/>
    </row>
    <row r="12" spans="1:11" s="108" customFormat="1" ht="27" customHeight="1">
      <c r="A12" s="63"/>
      <c r="B12" s="5" t="s">
        <v>47</v>
      </c>
      <c r="C12" s="18">
        <v>0.2652777777777778</v>
      </c>
      <c r="D12" s="17">
        <f t="shared" si="0"/>
        <v>0.28333333333333327</v>
      </c>
      <c r="E12" s="75">
        <v>0.548611111111111</v>
      </c>
      <c r="F12" s="19">
        <f t="shared" si="1"/>
        <v>0.13263888888888897</v>
      </c>
      <c r="G12" s="21">
        <v>0.68125</v>
      </c>
      <c r="H12" s="6">
        <f t="shared" si="2"/>
        <v>0.2725</v>
      </c>
      <c r="I12" s="6">
        <f t="shared" si="3"/>
        <v>0.1703125</v>
      </c>
      <c r="J12" s="55">
        <v>21</v>
      </c>
      <c r="K12" s="209" t="s">
        <v>0</v>
      </c>
    </row>
    <row r="13" spans="1:11" s="108" customFormat="1" ht="27" customHeight="1">
      <c r="A13" s="63"/>
      <c r="B13" s="5" t="s">
        <v>49</v>
      </c>
      <c r="C13" s="18">
        <v>0.26666666666666666</v>
      </c>
      <c r="D13" s="17">
        <f t="shared" si="0"/>
        <v>0.28611111111111115</v>
      </c>
      <c r="E13" s="75">
        <v>0.5527777777777778</v>
      </c>
      <c r="F13" s="19">
        <f t="shared" si="1"/>
        <v>0.13611111111111118</v>
      </c>
      <c r="G13" s="140">
        <v>0.688888888888889</v>
      </c>
      <c r="H13" s="6">
        <f t="shared" si="2"/>
        <v>0.27555555555555555</v>
      </c>
      <c r="I13" s="6">
        <f t="shared" si="3"/>
        <v>0.17222222222222225</v>
      </c>
      <c r="J13" s="55">
        <v>24</v>
      </c>
      <c r="K13" s="110"/>
    </row>
    <row r="14" spans="1:11" s="108" customFormat="1" ht="27" customHeight="1">
      <c r="A14" s="63"/>
      <c r="B14" s="5" t="s">
        <v>133</v>
      </c>
      <c r="C14" s="18">
        <v>0.2652777777777778</v>
      </c>
      <c r="D14" s="17">
        <f t="shared" si="0"/>
        <v>0.28750000000000003</v>
      </c>
      <c r="E14" s="75">
        <v>0.5527777777777778</v>
      </c>
      <c r="F14" s="19">
        <f t="shared" si="1"/>
        <v>0.1381944444444444</v>
      </c>
      <c r="G14" s="140">
        <v>0.6909722222222222</v>
      </c>
      <c r="H14" s="6">
        <f t="shared" si="2"/>
        <v>0.27638888888888885</v>
      </c>
      <c r="I14" s="6">
        <f t="shared" si="3"/>
        <v>0.17274305555555555</v>
      </c>
      <c r="J14" s="55">
        <v>25</v>
      </c>
      <c r="K14" s="110"/>
    </row>
    <row r="15" spans="1:11" s="108" customFormat="1" ht="27" customHeight="1">
      <c r="A15" s="63"/>
      <c r="B15" s="5" t="s">
        <v>78</v>
      </c>
      <c r="C15" s="18">
        <v>0.2673611111111111</v>
      </c>
      <c r="D15" s="17">
        <f t="shared" si="0"/>
        <v>0.28958333333333336</v>
      </c>
      <c r="E15" s="75">
        <v>0.5569444444444445</v>
      </c>
      <c r="F15" s="19">
        <f t="shared" si="1"/>
        <v>0.13958333333333328</v>
      </c>
      <c r="G15" s="140">
        <v>0.6965277777777777</v>
      </c>
      <c r="H15" s="6">
        <f t="shared" si="2"/>
        <v>0.27861111111111114</v>
      </c>
      <c r="I15" s="6">
        <f t="shared" si="3"/>
        <v>0.17413194444444444</v>
      </c>
      <c r="J15" s="55">
        <v>30</v>
      </c>
      <c r="K15" s="110"/>
    </row>
    <row r="16" spans="1:11" s="108" customFormat="1" ht="27" customHeight="1">
      <c r="A16" s="63"/>
      <c r="B16" s="5" t="s">
        <v>104</v>
      </c>
      <c r="C16" s="18">
        <v>0.26875</v>
      </c>
      <c r="D16" s="17">
        <f t="shared" si="0"/>
        <v>0.29375</v>
      </c>
      <c r="E16" s="75">
        <v>0.5625</v>
      </c>
      <c r="F16" s="19">
        <f t="shared" si="1"/>
        <v>0.13541666666666663</v>
      </c>
      <c r="G16" s="21">
        <v>0.6979166666666666</v>
      </c>
      <c r="H16" s="6">
        <f t="shared" si="2"/>
        <v>0.2791666666666667</v>
      </c>
      <c r="I16" s="6">
        <f t="shared" si="3"/>
        <v>0.17447916666666666</v>
      </c>
      <c r="J16" s="55">
        <v>32</v>
      </c>
      <c r="K16" s="110"/>
    </row>
    <row r="17" spans="1:11" s="108" customFormat="1" ht="27" customHeight="1">
      <c r="A17" s="63"/>
      <c r="B17" s="5" t="s">
        <v>151</v>
      </c>
      <c r="C17" s="18">
        <v>0.2708333333333333</v>
      </c>
      <c r="D17" s="17">
        <f t="shared" si="0"/>
        <v>0.29444444444444445</v>
      </c>
      <c r="E17" s="75">
        <v>0.5652777777777778</v>
      </c>
      <c r="F17" s="19">
        <f t="shared" si="1"/>
        <v>0.13750000000000007</v>
      </c>
      <c r="G17" s="140">
        <v>0.7027777777777778</v>
      </c>
      <c r="H17" s="6">
        <f t="shared" si="2"/>
        <v>0.28111111111111114</v>
      </c>
      <c r="I17" s="6">
        <f t="shared" si="3"/>
        <v>0.17569444444444446</v>
      </c>
      <c r="J17" s="55">
        <v>36</v>
      </c>
      <c r="K17" s="110"/>
    </row>
    <row r="18" spans="1:11" s="108" customFormat="1" ht="27" customHeight="1">
      <c r="A18" s="63"/>
      <c r="B18" s="5" t="s">
        <v>82</v>
      </c>
      <c r="C18" s="18">
        <v>0.27569444444444446</v>
      </c>
      <c r="D18" s="17">
        <f t="shared" si="0"/>
        <v>0.30833333333333335</v>
      </c>
      <c r="E18" s="75">
        <v>0.5840277777777778</v>
      </c>
      <c r="F18" s="19">
        <f t="shared" si="1"/>
        <v>0.14513888888888882</v>
      </c>
      <c r="G18" s="21">
        <v>0.7291666666666666</v>
      </c>
      <c r="H18" s="6">
        <f t="shared" si="2"/>
        <v>0.29166666666666663</v>
      </c>
      <c r="I18" s="6">
        <f t="shared" si="3"/>
        <v>0.18229166666666666</v>
      </c>
      <c r="J18" s="55">
        <v>56</v>
      </c>
      <c r="K18" s="110"/>
    </row>
    <row r="19" spans="1:11" s="108" customFormat="1" ht="27" customHeight="1">
      <c r="A19" s="63"/>
      <c r="B19" s="5" t="s">
        <v>125</v>
      </c>
      <c r="C19" s="18">
        <v>0.27638888888888885</v>
      </c>
      <c r="D19" s="17">
        <f t="shared" si="0"/>
        <v>0.30763888888888896</v>
      </c>
      <c r="E19" s="75">
        <v>0.5840277777777778</v>
      </c>
      <c r="F19" s="19">
        <f t="shared" si="1"/>
        <v>0.14791666666666659</v>
      </c>
      <c r="G19" s="140">
        <v>0.7319444444444444</v>
      </c>
      <c r="H19" s="6">
        <f t="shared" si="2"/>
        <v>0.29277777777777775</v>
      </c>
      <c r="I19" s="6">
        <f t="shared" si="3"/>
        <v>0.1829861111111111</v>
      </c>
      <c r="J19" s="55">
        <v>58</v>
      </c>
      <c r="K19" s="110"/>
    </row>
    <row r="20" spans="1:11" s="108" customFormat="1" ht="27" customHeight="1">
      <c r="A20" s="63"/>
      <c r="B20" s="5" t="s">
        <v>152</v>
      </c>
      <c r="C20" s="18">
        <v>0.2881944444444445</v>
      </c>
      <c r="D20" s="17">
        <f t="shared" si="0"/>
        <v>0.31597222222222215</v>
      </c>
      <c r="E20" s="75">
        <v>0.6041666666666666</v>
      </c>
      <c r="F20" s="19">
        <f t="shared" si="1"/>
        <v>0.1381944444444445</v>
      </c>
      <c r="G20" s="140">
        <v>0.7423611111111111</v>
      </c>
      <c r="H20" s="6">
        <f t="shared" si="2"/>
        <v>0.29694444444444446</v>
      </c>
      <c r="I20" s="6">
        <f t="shared" si="3"/>
        <v>0.18559027777777778</v>
      </c>
      <c r="J20" s="55">
        <v>62</v>
      </c>
      <c r="K20" s="110"/>
    </row>
    <row r="21" spans="1:11" s="108" customFormat="1" ht="13.5" customHeight="1">
      <c r="A21" s="63"/>
      <c r="B21" s="5"/>
      <c r="C21" s="18"/>
      <c r="D21" s="17"/>
      <c r="E21" s="75"/>
      <c r="F21" s="19"/>
      <c r="G21" s="21"/>
      <c r="H21" s="6"/>
      <c r="I21" s="6"/>
      <c r="J21" s="55"/>
      <c r="K21" s="110"/>
    </row>
    <row r="22" spans="1:10" s="108" customFormat="1" ht="15" customHeight="1">
      <c r="A22" s="63"/>
      <c r="B22" s="122" t="s">
        <v>0</v>
      </c>
      <c r="C22" s="206" t="s">
        <v>42</v>
      </c>
      <c r="D22" s="119">
        <v>39</v>
      </c>
      <c r="E22" s="124" t="s">
        <v>15</v>
      </c>
      <c r="F22" s="112" t="s">
        <v>106</v>
      </c>
      <c r="G22" s="125" t="s">
        <v>35</v>
      </c>
      <c r="H22" s="82">
        <f>+G11-G7</f>
        <v>0.09513888888888888</v>
      </c>
      <c r="I22" s="126" t="s">
        <v>57</v>
      </c>
      <c r="J22" s="105">
        <v>99</v>
      </c>
    </row>
    <row r="23" spans="1:11" s="108" customFormat="1" ht="13.5" thickBot="1">
      <c r="A23"/>
      <c r="B23" s="52" t="s">
        <v>96</v>
      </c>
      <c r="C23" s="28" t="s">
        <v>1</v>
      </c>
      <c r="D23" s="28" t="s">
        <v>2</v>
      </c>
      <c r="E23" s="34" t="s">
        <v>66</v>
      </c>
      <c r="F23" s="138" t="s">
        <v>90</v>
      </c>
      <c r="G23" s="31" t="s">
        <v>3</v>
      </c>
      <c r="H23" s="34" t="s">
        <v>58</v>
      </c>
      <c r="I23" s="34" t="s">
        <v>55</v>
      </c>
      <c r="J23" s="59" t="s">
        <v>15</v>
      </c>
      <c r="K23" s="109"/>
    </row>
    <row r="24" spans="1:11" s="108" customFormat="1" ht="25.5" customHeight="1" thickTop="1">
      <c r="A24" s="63"/>
      <c r="B24" s="5" t="s">
        <v>32</v>
      </c>
      <c r="C24" s="18">
        <v>0.2923611111111111</v>
      </c>
      <c r="D24" s="17">
        <f aca="true" t="shared" si="4" ref="D24:D30">+E24-C24</f>
        <v>0.3395833333333333</v>
      </c>
      <c r="E24" s="75">
        <v>0.6319444444444444</v>
      </c>
      <c r="F24" s="19">
        <f aca="true" t="shared" si="5" ref="F24:F30">+G24-E24</f>
        <v>0.15763888888888888</v>
      </c>
      <c r="G24" s="21">
        <v>0.7895833333333333</v>
      </c>
      <c r="H24" s="6">
        <f aca="true" t="shared" si="6" ref="H24:H30">(+G24/4000)*1600</f>
        <v>0.31583333333333335</v>
      </c>
      <c r="I24" s="6">
        <f aca="true" t="shared" si="7" ref="I24:I30">(+G24/4000)*1000</f>
        <v>0.19739583333333333</v>
      </c>
      <c r="J24" s="55">
        <v>10</v>
      </c>
      <c r="K24" s="110"/>
    </row>
    <row r="25" spans="1:11" s="108" customFormat="1" ht="25.5" customHeight="1">
      <c r="A25" s="63"/>
      <c r="B25" s="5" t="s">
        <v>34</v>
      </c>
      <c r="C25" s="18">
        <v>0.3090277777777778</v>
      </c>
      <c r="D25" s="17">
        <f t="shared" si="4"/>
        <v>0.32986111111111116</v>
      </c>
      <c r="E25" s="75">
        <v>0.638888888888889</v>
      </c>
      <c r="F25" s="19">
        <f t="shared" si="5"/>
        <v>0.15833333333333321</v>
      </c>
      <c r="G25" s="21">
        <v>0.7972222222222222</v>
      </c>
      <c r="H25" s="6">
        <f t="shared" si="6"/>
        <v>0.3188888888888889</v>
      </c>
      <c r="I25" s="6">
        <f t="shared" si="7"/>
        <v>0.19930555555555554</v>
      </c>
      <c r="J25" s="55">
        <v>13</v>
      </c>
      <c r="K25" s="110"/>
    </row>
    <row r="26" spans="1:11" s="108" customFormat="1" ht="25.5" customHeight="1">
      <c r="A26" s="63"/>
      <c r="B26" s="5" t="s">
        <v>236</v>
      </c>
      <c r="C26" s="18">
        <v>0.3159722222222222</v>
      </c>
      <c r="D26" s="17">
        <f t="shared" si="4"/>
        <v>0.3486111111111111</v>
      </c>
      <c r="E26" s="75">
        <v>0.6645833333333333</v>
      </c>
      <c r="F26" s="19">
        <f t="shared" si="5"/>
        <v>0.15486111111111123</v>
      </c>
      <c r="G26" s="21">
        <v>0.8194444444444445</v>
      </c>
      <c r="H26" s="6">
        <f t="shared" si="6"/>
        <v>0.32777777777777783</v>
      </c>
      <c r="I26" s="6">
        <f t="shared" si="7"/>
        <v>0.20486111111111113</v>
      </c>
      <c r="J26" s="55">
        <v>19</v>
      </c>
      <c r="K26" s="110"/>
    </row>
    <row r="27" spans="1:11" s="108" customFormat="1" ht="25.5" customHeight="1">
      <c r="A27" s="63"/>
      <c r="B27" s="5" t="s">
        <v>23</v>
      </c>
      <c r="C27" s="18">
        <v>0.31736111111111115</v>
      </c>
      <c r="D27" s="17">
        <f t="shared" si="4"/>
        <v>0.3631944444444443</v>
      </c>
      <c r="E27" s="75">
        <v>0.6805555555555555</v>
      </c>
      <c r="F27" s="19">
        <f t="shared" si="5"/>
        <v>0.1611111111111112</v>
      </c>
      <c r="G27" s="21">
        <v>0.8416666666666667</v>
      </c>
      <c r="H27" s="6">
        <f t="shared" si="6"/>
        <v>0.33666666666666667</v>
      </c>
      <c r="I27" s="6">
        <f t="shared" si="7"/>
        <v>0.21041666666666667</v>
      </c>
      <c r="J27" s="55">
        <v>27</v>
      </c>
      <c r="K27" s="110"/>
    </row>
    <row r="28" spans="1:11" s="108" customFormat="1" ht="25.5" customHeight="1">
      <c r="A28" s="63"/>
      <c r="B28" s="5" t="s">
        <v>29</v>
      </c>
      <c r="C28" s="18">
        <v>0.3229166666666667</v>
      </c>
      <c r="D28" s="17">
        <f t="shared" si="4"/>
        <v>0.3444444444444444</v>
      </c>
      <c r="E28" s="75">
        <v>0.6673611111111111</v>
      </c>
      <c r="F28" s="19">
        <f t="shared" si="5"/>
        <v>0.18611111111111123</v>
      </c>
      <c r="G28" s="21">
        <v>0.8534722222222223</v>
      </c>
      <c r="H28" s="6">
        <f t="shared" si="6"/>
        <v>0.3413888888888889</v>
      </c>
      <c r="I28" s="6">
        <f t="shared" si="7"/>
        <v>0.21336805555555557</v>
      </c>
      <c r="J28" s="55">
        <v>33</v>
      </c>
      <c r="K28" s="110"/>
    </row>
    <row r="29" spans="1:11" s="108" customFormat="1" ht="25.5" customHeight="1">
      <c r="A29" s="63"/>
      <c r="B29" s="5" t="s">
        <v>165</v>
      </c>
      <c r="C29" s="18">
        <v>0.3506944444444444</v>
      </c>
      <c r="D29" s="17">
        <f t="shared" si="4"/>
        <v>0.3979166666666666</v>
      </c>
      <c r="E29" s="75">
        <v>0.748611111111111</v>
      </c>
      <c r="F29" s="19">
        <f t="shared" si="5"/>
        <v>0.18611111111111123</v>
      </c>
      <c r="G29" s="140">
        <v>0.9347222222222222</v>
      </c>
      <c r="H29" s="6">
        <f t="shared" si="6"/>
        <v>0.3738888888888889</v>
      </c>
      <c r="I29" s="6">
        <f t="shared" si="7"/>
        <v>0.23368055555555556</v>
      </c>
      <c r="J29" s="55">
        <v>52</v>
      </c>
      <c r="K29" s="110"/>
    </row>
    <row r="30" spans="1:11" s="108" customFormat="1" ht="25.5" customHeight="1">
      <c r="A30" s="63"/>
      <c r="B30" s="5" t="s">
        <v>52</v>
      </c>
      <c r="C30" s="18">
        <v>0.3506944444444444</v>
      </c>
      <c r="D30" s="17">
        <f t="shared" si="4"/>
        <v>0.3979166666666666</v>
      </c>
      <c r="E30" s="75">
        <v>0.748611111111111</v>
      </c>
      <c r="F30" s="19">
        <f t="shared" si="5"/>
        <v>0.20486111111111116</v>
      </c>
      <c r="G30" s="21">
        <v>0.9534722222222222</v>
      </c>
      <c r="H30" s="6">
        <f t="shared" si="6"/>
        <v>0.3813888888888889</v>
      </c>
      <c r="I30" s="6">
        <f t="shared" si="7"/>
        <v>0.23836805555555554</v>
      </c>
      <c r="J30" s="55">
        <v>57</v>
      </c>
      <c r="K30" s="110"/>
    </row>
    <row r="31" spans="1:11" s="108" customFormat="1" ht="15.75" customHeight="1">
      <c r="A31" s="63"/>
      <c r="B31" s="5"/>
      <c r="C31" s="18"/>
      <c r="D31" s="17"/>
      <c r="E31" s="75"/>
      <c r="F31" s="19"/>
      <c r="G31" s="140"/>
      <c r="H31" s="6"/>
      <c r="I31" s="6"/>
      <c r="J31" s="55"/>
      <c r="K31" s="110"/>
    </row>
    <row r="32" spans="1:11" ht="15" customHeight="1">
      <c r="A32" s="63"/>
      <c r="B32" s="122" t="s">
        <v>0</v>
      </c>
      <c r="C32" s="206" t="s">
        <v>42</v>
      </c>
      <c r="D32" s="119">
        <v>102</v>
      </c>
      <c r="E32" s="124" t="s">
        <v>15</v>
      </c>
      <c r="F32" s="112" t="s">
        <v>238</v>
      </c>
      <c r="G32" s="125" t="s">
        <v>35</v>
      </c>
      <c r="H32" s="82">
        <f>+G28-G24</f>
        <v>0.063888888888889</v>
      </c>
      <c r="I32" s="126" t="s">
        <v>57</v>
      </c>
      <c r="J32" s="105">
        <v>64</v>
      </c>
      <c r="K32" s="108" t="s">
        <v>0</v>
      </c>
    </row>
    <row r="33" spans="1:12" ht="20.25" customHeight="1" thickBot="1">
      <c r="A33" s="63"/>
      <c r="B33" s="53" t="s">
        <v>88</v>
      </c>
      <c r="C33" s="36" t="s">
        <v>4</v>
      </c>
      <c r="D33" s="23"/>
      <c r="E33" s="23"/>
      <c r="F33" s="23"/>
      <c r="G33" s="85" t="s">
        <v>3</v>
      </c>
      <c r="H33" s="127" t="s">
        <v>56</v>
      </c>
      <c r="I33" s="34" t="s">
        <v>62</v>
      </c>
      <c r="J33" s="59" t="s">
        <v>15</v>
      </c>
      <c r="K33" s="111"/>
      <c r="L33" s="111" t="s">
        <v>0</v>
      </c>
    </row>
    <row r="34" spans="1:12" ht="22.5" customHeight="1" thickTop="1">
      <c r="A34" s="63"/>
      <c r="B34" s="5" t="s">
        <v>129</v>
      </c>
      <c r="C34" s="18">
        <v>0.32083333333333336</v>
      </c>
      <c r="D34" s="17"/>
      <c r="E34" s="17"/>
      <c r="F34" s="19"/>
      <c r="G34" s="20">
        <v>0.6201388888888889</v>
      </c>
      <c r="H34" s="6">
        <f aca="true" t="shared" si="8" ref="H34:H39">(+G34/3000)*1600</f>
        <v>0.3307407407407407</v>
      </c>
      <c r="I34" s="6">
        <f aca="true" t="shared" si="9" ref="I34:I39">(+G34/3000)*1000</f>
        <v>0.20671296296296296</v>
      </c>
      <c r="J34" s="55">
        <v>23</v>
      </c>
      <c r="K34" s="110"/>
      <c r="L34" s="110"/>
    </row>
    <row r="35" spans="1:12" ht="22.5" customHeight="1">
      <c r="A35" s="63"/>
      <c r="B35" s="5" t="s">
        <v>237</v>
      </c>
      <c r="C35" s="18">
        <v>0.30833333333333335</v>
      </c>
      <c r="D35" s="17"/>
      <c r="E35" s="17"/>
      <c r="F35" s="19"/>
      <c r="G35" s="20">
        <v>0.6256944444444444</v>
      </c>
      <c r="H35" s="6">
        <f t="shared" si="8"/>
        <v>0.3337037037037037</v>
      </c>
      <c r="I35" s="6">
        <f t="shared" si="9"/>
        <v>0.20856481481481481</v>
      </c>
      <c r="J35" s="55">
        <v>25</v>
      </c>
      <c r="K35" s="110"/>
      <c r="L35" s="110"/>
    </row>
    <row r="36" spans="1:12" ht="22.5" customHeight="1">
      <c r="A36" s="63"/>
      <c r="B36" s="5" t="s">
        <v>79</v>
      </c>
      <c r="C36" s="18">
        <v>0.31527777777777777</v>
      </c>
      <c r="D36" s="17"/>
      <c r="E36" s="17"/>
      <c r="F36" s="19"/>
      <c r="G36" s="20">
        <v>0.6291666666666667</v>
      </c>
      <c r="H36" s="6">
        <f t="shared" si="8"/>
        <v>0.33555555555555555</v>
      </c>
      <c r="I36" s="6">
        <f t="shared" si="9"/>
        <v>0.20972222222222223</v>
      </c>
      <c r="J36" s="55">
        <v>27</v>
      </c>
      <c r="K36" s="110"/>
      <c r="L36" s="110"/>
    </row>
    <row r="37" spans="1:12" ht="22.5" customHeight="1">
      <c r="A37" s="63"/>
      <c r="B37" s="5" t="s">
        <v>126</v>
      </c>
      <c r="C37" s="18">
        <v>0.32083333333333336</v>
      </c>
      <c r="D37" s="17"/>
      <c r="E37" s="17"/>
      <c r="F37" s="19"/>
      <c r="G37" s="20">
        <v>0.6375000000000001</v>
      </c>
      <c r="H37" s="6">
        <f t="shared" si="8"/>
        <v>0.34</v>
      </c>
      <c r="I37" s="6">
        <f t="shared" si="9"/>
        <v>0.21250000000000002</v>
      </c>
      <c r="J37" s="55">
        <v>30</v>
      </c>
      <c r="K37" s="110"/>
      <c r="L37" s="110"/>
    </row>
    <row r="38" spans="1:12" ht="22.5" customHeight="1">
      <c r="A38" s="63"/>
      <c r="B38" s="5" t="s">
        <v>77</v>
      </c>
      <c r="C38" s="18">
        <v>0.3284722222222222</v>
      </c>
      <c r="D38" s="17"/>
      <c r="E38" s="17"/>
      <c r="F38" s="19"/>
      <c r="G38" s="21">
        <v>0.6486111111111111</v>
      </c>
      <c r="H38" s="6">
        <f t="shared" si="8"/>
        <v>0.34592592592592597</v>
      </c>
      <c r="I38" s="6">
        <f t="shared" si="9"/>
        <v>0.21620370370370373</v>
      </c>
      <c r="J38" s="55">
        <v>31</v>
      </c>
      <c r="K38" s="110"/>
      <c r="L38" s="110"/>
    </row>
    <row r="39" spans="1:12" ht="22.5" customHeight="1">
      <c r="A39" s="63"/>
      <c r="B39" s="5" t="s">
        <v>130</v>
      </c>
      <c r="C39" s="18">
        <v>0.3423611111111111</v>
      </c>
      <c r="D39" s="17"/>
      <c r="E39" s="17"/>
      <c r="F39" s="19"/>
      <c r="G39" s="179">
        <v>0.7020833333333334</v>
      </c>
      <c r="H39" s="6">
        <f t="shared" si="8"/>
        <v>0.37444444444444447</v>
      </c>
      <c r="I39" s="6">
        <f t="shared" si="9"/>
        <v>0.2340277777777778</v>
      </c>
      <c r="J39" s="55">
        <v>39</v>
      </c>
      <c r="K39" s="110"/>
      <c r="L39" s="110"/>
    </row>
    <row r="40" spans="1:12" ht="13.5" customHeight="1">
      <c r="A40" s="63"/>
      <c r="B40" s="5"/>
      <c r="C40" s="18"/>
      <c r="D40" s="17"/>
      <c r="E40" s="17"/>
      <c r="F40" s="19"/>
      <c r="G40" s="20"/>
      <c r="H40" s="14"/>
      <c r="I40" s="14"/>
      <c r="J40" s="55"/>
      <c r="K40" s="110"/>
      <c r="L40" s="110"/>
    </row>
    <row r="41" spans="2:10" ht="15.75">
      <c r="B41" s="122" t="s">
        <v>0</v>
      </c>
      <c r="C41" s="206" t="s">
        <v>42</v>
      </c>
      <c r="D41" s="119">
        <v>136</v>
      </c>
      <c r="E41" s="124" t="s">
        <v>15</v>
      </c>
      <c r="F41" s="112" t="s">
        <v>239</v>
      </c>
      <c r="G41" s="125" t="s">
        <v>35</v>
      </c>
      <c r="H41" s="82" t="s">
        <v>0</v>
      </c>
      <c r="I41" s="126" t="s">
        <v>57</v>
      </c>
      <c r="J41" s="105">
        <v>44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6"/>
  <sheetViews>
    <sheetView zoomScale="70" zoomScaleNormal="70" zoomScalePageLayoutView="0" workbookViewId="0" topLeftCell="B19">
      <selection activeCell="L37" sqref="L37"/>
    </sheetView>
  </sheetViews>
  <sheetFormatPr defaultColWidth="9.140625" defaultRowHeight="12.75"/>
  <cols>
    <col min="1" max="1" width="1.28515625" style="0" customWidth="1"/>
    <col min="2" max="2" width="24.8515625" style="0" customWidth="1"/>
    <col min="3" max="3" width="11.140625" style="0" customWidth="1"/>
    <col min="4" max="4" width="11.421875" style="0" customWidth="1"/>
    <col min="5" max="5" width="0.2890625" style="0" hidden="1" customWidth="1"/>
    <col min="6" max="6" width="11.140625" style="0" customWidth="1"/>
    <col min="7" max="7" width="9.8515625" style="0" hidden="1" customWidth="1"/>
    <col min="8" max="8" width="10.8515625" style="0" customWidth="1"/>
    <col min="9" max="9" width="11.7109375" style="0" customWidth="1"/>
    <col min="10" max="12" width="9.28125" style="0" customWidth="1"/>
    <col min="13" max="13" width="6.8515625" style="80" customWidth="1"/>
  </cols>
  <sheetData>
    <row r="2" ht="13.5" thickBot="1"/>
    <row r="3" spans="2:12" ht="16.5" thickTop="1">
      <c r="B3" s="102" t="s">
        <v>247</v>
      </c>
      <c r="C3" s="38" t="s">
        <v>0</v>
      </c>
      <c r="D3" s="38"/>
      <c r="E3" s="38"/>
      <c r="F3" s="38"/>
      <c r="G3" s="38"/>
      <c r="H3" s="39"/>
      <c r="I3" s="106" t="s">
        <v>246</v>
      </c>
      <c r="J3" s="38"/>
      <c r="K3" s="73"/>
      <c r="L3" s="42" t="s">
        <v>0</v>
      </c>
    </row>
    <row r="4" spans="2:12" ht="15.75">
      <c r="B4" s="49" t="s">
        <v>24</v>
      </c>
      <c r="C4" s="2"/>
      <c r="D4" s="2"/>
      <c r="E4" s="2"/>
      <c r="F4" s="24" t="s">
        <v>0</v>
      </c>
      <c r="G4" s="2"/>
      <c r="H4" s="3"/>
      <c r="I4" s="107" t="s">
        <v>0</v>
      </c>
      <c r="J4" s="2"/>
      <c r="K4" s="2"/>
      <c r="L4" s="44" t="s">
        <v>0</v>
      </c>
    </row>
    <row r="5" spans="2:13" ht="15.75" customHeight="1">
      <c r="B5" s="49" t="s">
        <v>255</v>
      </c>
      <c r="C5" s="2"/>
      <c r="D5" s="2"/>
      <c r="E5" s="2"/>
      <c r="F5" s="24"/>
      <c r="G5" s="2" t="s">
        <v>0</v>
      </c>
      <c r="H5" s="3"/>
      <c r="I5" s="32"/>
      <c r="J5" s="2"/>
      <c r="K5" s="2"/>
      <c r="L5" s="44"/>
      <c r="M5"/>
    </row>
    <row r="6" spans="2:13" ht="16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34" t="s">
        <v>37</v>
      </c>
      <c r="K6" s="34" t="s">
        <v>80</v>
      </c>
      <c r="L6" s="50" t="s">
        <v>15</v>
      </c>
      <c r="M6" s="12"/>
    </row>
    <row r="7" spans="1:13" ht="28.5" customHeight="1" thickTop="1">
      <c r="A7" s="63"/>
      <c r="B7" s="5" t="s">
        <v>21</v>
      </c>
      <c r="C7" s="26">
        <v>0.21319444444444444</v>
      </c>
      <c r="D7" s="17">
        <f aca="true" t="shared" si="0" ref="D7:D22">+E7-C7</f>
        <v>0.22708333333333333</v>
      </c>
      <c r="E7" s="27">
        <v>0.44027777777777777</v>
      </c>
      <c r="F7" s="54">
        <f aca="true" t="shared" si="1" ref="F7:F22">+G7-E7</f>
        <v>0.21505555555555556</v>
      </c>
      <c r="G7" s="6">
        <f aca="true" t="shared" si="2" ref="G7:G22">(+I7/5000)*4800</f>
        <v>0.6553333333333333</v>
      </c>
      <c r="H7" s="86">
        <f aca="true" t="shared" si="3" ref="H7:H22">AVERAGE(F7,D7)</f>
        <v>0.22106944444444443</v>
      </c>
      <c r="I7" s="35">
        <v>0.6826388888888889</v>
      </c>
      <c r="J7" s="6">
        <f aca="true" t="shared" si="4" ref="J7:J22">(+I7/5000)*1600</f>
        <v>0.21844444444444447</v>
      </c>
      <c r="K7" s="6">
        <f aca="true" t="shared" si="5" ref="K7:K22">(+I7/5000)*1000</f>
        <v>0.13652777777777778</v>
      </c>
      <c r="L7" s="81">
        <v>1</v>
      </c>
      <c r="M7" s="84"/>
    </row>
    <row r="8" spans="1:13" ht="28.5" customHeight="1">
      <c r="A8" s="63"/>
      <c r="B8" s="5" t="s">
        <v>33</v>
      </c>
      <c r="C8" s="18">
        <v>0.21319444444444444</v>
      </c>
      <c r="D8" s="17">
        <f t="shared" si="0"/>
        <v>0.2291666666666667</v>
      </c>
      <c r="E8" s="6">
        <v>0.44236111111111115</v>
      </c>
      <c r="F8" s="54">
        <f t="shared" si="1"/>
        <v>0.2369722222222222</v>
      </c>
      <c r="G8" s="6">
        <f t="shared" si="2"/>
        <v>0.6793333333333333</v>
      </c>
      <c r="H8" s="86">
        <f t="shared" si="3"/>
        <v>0.23306944444444444</v>
      </c>
      <c r="I8" s="20">
        <v>0.7076388888888889</v>
      </c>
      <c r="J8" s="6">
        <f t="shared" si="4"/>
        <v>0.22644444444444445</v>
      </c>
      <c r="K8" s="6">
        <f t="shared" si="5"/>
        <v>0.14152777777777778</v>
      </c>
      <c r="L8" s="64">
        <v>5</v>
      </c>
      <c r="M8" s="84"/>
    </row>
    <row r="9" spans="1:13" ht="28.5" customHeight="1">
      <c r="A9" s="63"/>
      <c r="B9" s="5" t="s">
        <v>43</v>
      </c>
      <c r="C9" s="18">
        <v>0.21666666666666667</v>
      </c>
      <c r="D9" s="17">
        <f t="shared" si="0"/>
        <v>0.2458333333333333</v>
      </c>
      <c r="E9" s="6">
        <v>0.46249999999999997</v>
      </c>
      <c r="F9" s="54">
        <f t="shared" si="1"/>
        <v>0.2441666666666667</v>
      </c>
      <c r="G9" s="6">
        <f t="shared" si="2"/>
        <v>0.7066666666666667</v>
      </c>
      <c r="H9" s="86">
        <f t="shared" si="3"/>
        <v>0.245</v>
      </c>
      <c r="I9" s="25">
        <v>0.7361111111111112</v>
      </c>
      <c r="J9" s="6">
        <f t="shared" si="4"/>
        <v>0.23555555555555557</v>
      </c>
      <c r="K9" s="6">
        <f t="shared" si="5"/>
        <v>0.14722222222222223</v>
      </c>
      <c r="L9" s="64">
        <v>15</v>
      </c>
      <c r="M9" s="84"/>
    </row>
    <row r="10" spans="1:13" ht="28.5" customHeight="1">
      <c r="A10" s="63"/>
      <c r="B10" s="5" t="s">
        <v>115</v>
      </c>
      <c r="C10" s="18">
        <v>0.22916666666666666</v>
      </c>
      <c r="D10" s="17">
        <f t="shared" si="0"/>
        <v>0.25416666666666665</v>
      </c>
      <c r="E10" s="6">
        <v>0.48333333333333334</v>
      </c>
      <c r="F10" s="54">
        <f t="shared" si="1"/>
        <v>0.25066666666666676</v>
      </c>
      <c r="G10" s="6">
        <f t="shared" si="2"/>
        <v>0.7340000000000001</v>
      </c>
      <c r="H10" s="86">
        <f t="shared" si="3"/>
        <v>0.25241666666666673</v>
      </c>
      <c r="I10" s="170">
        <v>0.7645833333333334</v>
      </c>
      <c r="J10" s="6">
        <f t="shared" si="4"/>
        <v>0.2446666666666667</v>
      </c>
      <c r="K10" s="6">
        <f t="shared" si="5"/>
        <v>0.15291666666666667</v>
      </c>
      <c r="L10" s="64">
        <v>27</v>
      </c>
      <c r="M10" s="84"/>
    </row>
    <row r="11" spans="1:13" ht="28.5" customHeight="1">
      <c r="A11" s="63"/>
      <c r="B11" s="5" t="s">
        <v>44</v>
      </c>
      <c r="C11" s="18">
        <v>0.2298611111111111</v>
      </c>
      <c r="D11" s="17">
        <f t="shared" si="0"/>
        <v>0.2618055555555556</v>
      </c>
      <c r="E11" s="6">
        <v>0.4916666666666667</v>
      </c>
      <c r="F11" s="54">
        <f t="shared" si="1"/>
        <v>0.2503333333333333</v>
      </c>
      <c r="G11" s="6">
        <f t="shared" si="2"/>
        <v>0.742</v>
      </c>
      <c r="H11" s="86">
        <f t="shared" si="3"/>
        <v>0.25606944444444446</v>
      </c>
      <c r="I11" s="35">
        <v>0.7729166666666667</v>
      </c>
      <c r="J11" s="6">
        <f t="shared" si="4"/>
        <v>0.24733333333333335</v>
      </c>
      <c r="K11" s="6">
        <f t="shared" si="5"/>
        <v>0.15458333333333335</v>
      </c>
      <c r="L11" s="64">
        <v>31</v>
      </c>
      <c r="M11" s="83"/>
    </row>
    <row r="12" spans="1:13" ht="28.5" customHeight="1">
      <c r="A12" s="63"/>
      <c r="B12" s="5" t="s">
        <v>177</v>
      </c>
      <c r="C12" s="18">
        <v>0.23194444444444443</v>
      </c>
      <c r="D12" s="17">
        <f t="shared" si="0"/>
        <v>0.2611111111111112</v>
      </c>
      <c r="E12" s="6">
        <v>0.4930555555555556</v>
      </c>
      <c r="F12" s="54">
        <f t="shared" si="1"/>
        <v>0.2569444444444444</v>
      </c>
      <c r="G12" s="6">
        <f t="shared" si="2"/>
        <v>0.75</v>
      </c>
      <c r="H12" s="86">
        <f t="shared" si="3"/>
        <v>0.2590277777777778</v>
      </c>
      <c r="I12" s="35">
        <v>0.78125</v>
      </c>
      <c r="J12" s="6">
        <f t="shared" si="4"/>
        <v>0.25</v>
      </c>
      <c r="K12" s="6">
        <f t="shared" si="5"/>
        <v>0.15625</v>
      </c>
      <c r="L12" s="64">
        <v>40</v>
      </c>
      <c r="M12" s="83"/>
    </row>
    <row r="13" spans="1:13" ht="28.5" customHeight="1">
      <c r="A13" s="63"/>
      <c r="B13" s="5" t="s">
        <v>72</v>
      </c>
      <c r="C13" s="18">
        <v>0.23958333333333334</v>
      </c>
      <c r="D13" s="17">
        <f t="shared" si="0"/>
        <v>0.28125</v>
      </c>
      <c r="E13" s="6">
        <v>0.5208333333333334</v>
      </c>
      <c r="F13" s="54">
        <f t="shared" si="1"/>
        <v>0.26649999999999996</v>
      </c>
      <c r="G13" s="6">
        <f t="shared" si="2"/>
        <v>0.7873333333333333</v>
      </c>
      <c r="H13" s="86">
        <f t="shared" si="3"/>
        <v>0.273875</v>
      </c>
      <c r="I13" s="21">
        <v>0.8201388888888889</v>
      </c>
      <c r="J13" s="6">
        <f t="shared" si="4"/>
        <v>0.2624444444444444</v>
      </c>
      <c r="K13" s="6">
        <f t="shared" si="5"/>
        <v>0.16402777777777777</v>
      </c>
      <c r="L13" s="64">
        <v>67</v>
      </c>
      <c r="M13" s="83"/>
    </row>
    <row r="14" spans="1:13" ht="28.5" customHeight="1">
      <c r="A14" s="63"/>
      <c r="B14" s="5" t="s">
        <v>71</v>
      </c>
      <c r="C14" s="18">
        <v>0.2465277777777778</v>
      </c>
      <c r="D14" s="17">
        <f t="shared" si="0"/>
        <v>0.275</v>
      </c>
      <c r="E14" s="6">
        <v>0.5215277777777778</v>
      </c>
      <c r="F14" s="54">
        <f t="shared" si="1"/>
        <v>0.2671388888888888</v>
      </c>
      <c r="G14" s="6">
        <f t="shared" si="2"/>
        <v>0.7886666666666666</v>
      </c>
      <c r="H14" s="86">
        <f t="shared" si="3"/>
        <v>0.2710694444444444</v>
      </c>
      <c r="I14" s="35">
        <v>0.8215277777777777</v>
      </c>
      <c r="J14" s="6">
        <f t="shared" si="4"/>
        <v>0.2628888888888889</v>
      </c>
      <c r="K14" s="6">
        <f t="shared" si="5"/>
        <v>0.16430555555555557</v>
      </c>
      <c r="L14" s="64">
        <v>68</v>
      </c>
      <c r="M14" s="83"/>
    </row>
    <row r="15" spans="1:13" ht="28.5" customHeight="1">
      <c r="A15" s="63"/>
      <c r="B15" s="5" t="s">
        <v>114</v>
      </c>
      <c r="C15" s="18">
        <v>0.24375</v>
      </c>
      <c r="D15" s="17">
        <f t="shared" si="0"/>
        <v>0.27708333333333335</v>
      </c>
      <c r="E15" s="6">
        <v>0.5208333333333334</v>
      </c>
      <c r="F15" s="54">
        <f t="shared" si="1"/>
        <v>0.26783333333333326</v>
      </c>
      <c r="G15" s="6">
        <f t="shared" si="2"/>
        <v>0.7886666666666666</v>
      </c>
      <c r="H15" s="86">
        <f t="shared" si="3"/>
        <v>0.2724583333333333</v>
      </c>
      <c r="I15" s="35">
        <v>0.8215277777777777</v>
      </c>
      <c r="J15" s="6">
        <f t="shared" si="4"/>
        <v>0.2628888888888889</v>
      </c>
      <c r="K15" s="6">
        <f t="shared" si="5"/>
        <v>0.16430555555555557</v>
      </c>
      <c r="L15" s="64">
        <v>69</v>
      </c>
      <c r="M15" s="83"/>
    </row>
    <row r="16" spans="1:13" ht="28.5" customHeight="1">
      <c r="A16" s="63"/>
      <c r="B16" s="5" t="s">
        <v>45</v>
      </c>
      <c r="C16" s="18">
        <v>0.2465277777777778</v>
      </c>
      <c r="D16" s="17">
        <f t="shared" si="0"/>
        <v>0.275</v>
      </c>
      <c r="E16" s="6">
        <v>0.5215277777777778</v>
      </c>
      <c r="F16" s="54">
        <f t="shared" si="1"/>
        <v>0.2811388888888888</v>
      </c>
      <c r="G16" s="6">
        <f t="shared" si="2"/>
        <v>0.8026666666666666</v>
      </c>
      <c r="H16" s="86">
        <f t="shared" si="3"/>
        <v>0.2780694444444444</v>
      </c>
      <c r="I16" s="35">
        <v>0.8361111111111111</v>
      </c>
      <c r="J16" s="6">
        <f t="shared" si="4"/>
        <v>0.26755555555555555</v>
      </c>
      <c r="K16" s="6">
        <f t="shared" si="5"/>
        <v>0.16722222222222222</v>
      </c>
      <c r="L16" s="64">
        <v>82</v>
      </c>
      <c r="M16" s="83"/>
    </row>
    <row r="17" spans="1:13" ht="28.5" customHeight="1">
      <c r="A17" s="63"/>
      <c r="B17" s="5" t="s">
        <v>40</v>
      </c>
      <c r="C17" s="18">
        <v>0.25416666666666665</v>
      </c>
      <c r="D17" s="17">
        <f t="shared" si="0"/>
        <v>0.3006944444444445</v>
      </c>
      <c r="E17" s="6">
        <v>0.5548611111111111</v>
      </c>
      <c r="F17" s="54">
        <f t="shared" si="1"/>
        <v>0.28980555555555554</v>
      </c>
      <c r="G17" s="6">
        <f t="shared" si="2"/>
        <v>0.8446666666666667</v>
      </c>
      <c r="H17" s="86">
        <f t="shared" si="3"/>
        <v>0.29525</v>
      </c>
      <c r="I17" s="35">
        <v>0.8798611111111111</v>
      </c>
      <c r="J17" s="6">
        <f t="shared" si="4"/>
        <v>0.28155555555555556</v>
      </c>
      <c r="K17" s="6">
        <f t="shared" si="5"/>
        <v>0.17597222222222222</v>
      </c>
      <c r="L17" s="64">
        <v>108</v>
      </c>
      <c r="M17" s="83"/>
    </row>
    <row r="18" spans="1:13" ht="28.5" customHeight="1">
      <c r="A18" s="63"/>
      <c r="B18" s="5" t="s">
        <v>50</v>
      </c>
      <c r="C18" s="18">
        <v>0.25416666666666665</v>
      </c>
      <c r="D18" s="17">
        <f t="shared" si="0"/>
        <v>0.29375000000000007</v>
      </c>
      <c r="E18" s="6">
        <v>0.5479166666666667</v>
      </c>
      <c r="F18" s="54">
        <f t="shared" si="1"/>
        <v>0.3060833333333334</v>
      </c>
      <c r="G18" s="6">
        <f t="shared" si="2"/>
        <v>0.8540000000000001</v>
      </c>
      <c r="H18" s="86">
        <f t="shared" si="3"/>
        <v>0.2999166666666667</v>
      </c>
      <c r="I18" s="35">
        <v>0.8895833333333334</v>
      </c>
      <c r="J18" s="6">
        <f t="shared" si="4"/>
        <v>0.2846666666666667</v>
      </c>
      <c r="K18" s="6">
        <f t="shared" si="5"/>
        <v>0.1779166666666667</v>
      </c>
      <c r="L18" s="64">
        <v>110</v>
      </c>
      <c r="M18" s="83"/>
    </row>
    <row r="19" spans="1:13" ht="28.5" customHeight="1">
      <c r="A19" s="63"/>
      <c r="B19" s="5" t="s">
        <v>27</v>
      </c>
      <c r="C19" s="18">
        <v>0.25069444444444444</v>
      </c>
      <c r="D19" s="17">
        <f t="shared" si="0"/>
        <v>0.3104166666666667</v>
      </c>
      <c r="E19" s="6">
        <v>0.5611111111111111</v>
      </c>
      <c r="F19" s="54">
        <f t="shared" si="1"/>
        <v>0.30488888888888876</v>
      </c>
      <c r="G19" s="6">
        <f t="shared" si="2"/>
        <v>0.8659999999999999</v>
      </c>
      <c r="H19" s="86">
        <f t="shared" si="3"/>
        <v>0.3076527777777777</v>
      </c>
      <c r="I19" s="35">
        <v>0.9020833333333332</v>
      </c>
      <c r="J19" s="6">
        <f t="shared" si="4"/>
        <v>0.2886666666666666</v>
      </c>
      <c r="K19" s="6">
        <f t="shared" si="5"/>
        <v>0.18041666666666664</v>
      </c>
      <c r="L19" s="64">
        <v>114</v>
      </c>
      <c r="M19" s="83"/>
    </row>
    <row r="20" spans="1:13" ht="28.5" customHeight="1">
      <c r="A20" s="63"/>
      <c r="B20" s="5" t="s">
        <v>61</v>
      </c>
      <c r="C20" s="18">
        <v>0.2743055555555555</v>
      </c>
      <c r="D20" s="17">
        <f t="shared" si="0"/>
        <v>0.31041666666666673</v>
      </c>
      <c r="E20" s="6">
        <v>0.5847222222222223</v>
      </c>
      <c r="F20" s="54">
        <f t="shared" si="1"/>
        <v>0.32527777777777767</v>
      </c>
      <c r="G20" s="6">
        <f t="shared" si="2"/>
        <v>0.9099999999999999</v>
      </c>
      <c r="H20" s="86">
        <f t="shared" si="3"/>
        <v>0.31784722222222217</v>
      </c>
      <c r="I20" s="35">
        <v>0.9479166666666666</v>
      </c>
      <c r="J20" s="6">
        <f t="shared" si="4"/>
        <v>0.30333333333333334</v>
      </c>
      <c r="K20" s="6">
        <f t="shared" si="5"/>
        <v>0.18958333333333333</v>
      </c>
      <c r="L20" s="64">
        <v>138</v>
      </c>
      <c r="M20" s="83"/>
    </row>
    <row r="21" spans="1:13" ht="28.5" customHeight="1">
      <c r="A21" s="63"/>
      <c r="B21" s="5" t="s">
        <v>176</v>
      </c>
      <c r="C21" s="18">
        <v>0.2951388888888889</v>
      </c>
      <c r="D21" s="17">
        <f t="shared" si="0"/>
        <v>0.3416666666666666</v>
      </c>
      <c r="E21" s="6">
        <v>0.6368055555555555</v>
      </c>
      <c r="F21" s="54">
        <f t="shared" si="1"/>
        <v>0.3491944444444446</v>
      </c>
      <c r="G21" s="6">
        <f t="shared" si="2"/>
        <v>0.9860000000000001</v>
      </c>
      <c r="H21" s="86">
        <f t="shared" si="3"/>
        <v>0.3454305555555556</v>
      </c>
      <c r="I21" s="25" t="s">
        <v>251</v>
      </c>
      <c r="J21" s="6">
        <f t="shared" si="4"/>
        <v>0.32866666666666666</v>
      </c>
      <c r="K21" s="6">
        <f t="shared" si="5"/>
        <v>0.2054166666666667</v>
      </c>
      <c r="L21" s="64">
        <v>154</v>
      </c>
      <c r="M21" s="83"/>
    </row>
    <row r="22" spans="1:13" ht="28.5" customHeight="1">
      <c r="A22" s="63"/>
      <c r="B22" s="5" t="s">
        <v>70</v>
      </c>
      <c r="C22" s="18">
        <v>0.3145833333333333</v>
      </c>
      <c r="D22" s="17">
        <f t="shared" si="0"/>
        <v>0.36111111111111105</v>
      </c>
      <c r="E22" s="6">
        <v>0.6756944444444444</v>
      </c>
      <c r="F22" s="54">
        <f t="shared" si="1"/>
        <v>0.35430555555555565</v>
      </c>
      <c r="G22" s="6">
        <f t="shared" si="2"/>
        <v>1.03</v>
      </c>
      <c r="H22" s="86">
        <f t="shared" si="3"/>
        <v>0.35770833333333335</v>
      </c>
      <c r="I22" s="25" t="s">
        <v>252</v>
      </c>
      <c r="J22" s="6">
        <f t="shared" si="4"/>
        <v>0.3433333333333333</v>
      </c>
      <c r="K22" s="6">
        <f t="shared" si="5"/>
        <v>0.21458333333333335</v>
      </c>
      <c r="L22" s="64">
        <v>158</v>
      </c>
      <c r="M22" s="83"/>
    </row>
    <row r="23" spans="2:12" ht="20.25" customHeight="1" thickBot="1">
      <c r="B23" s="173" t="s">
        <v>175</v>
      </c>
      <c r="C23" s="176" t="s">
        <v>253</v>
      </c>
      <c r="D23" s="211" t="s">
        <v>0</v>
      </c>
      <c r="E23" s="174" t="s">
        <v>0</v>
      </c>
      <c r="F23" s="231" t="s">
        <v>54</v>
      </c>
      <c r="G23" s="231"/>
      <c r="H23" s="112" t="s">
        <v>0</v>
      </c>
      <c r="I23" s="120" t="s">
        <v>35</v>
      </c>
      <c r="J23" s="17" t="s">
        <v>0</v>
      </c>
      <c r="K23" s="121" t="s">
        <v>59</v>
      </c>
      <c r="L23" s="101">
        <v>162</v>
      </c>
    </row>
    <row r="24" spans="1:13" ht="18.75" customHeight="1" thickBot="1" thickTop="1">
      <c r="A24" s="63"/>
      <c r="B24" s="71" t="s">
        <v>87</v>
      </c>
      <c r="C24" s="66" t="s">
        <v>4</v>
      </c>
      <c r="D24" s="66" t="s">
        <v>0</v>
      </c>
      <c r="E24" s="67" t="s">
        <v>0</v>
      </c>
      <c r="F24" s="68" t="s">
        <v>0</v>
      </c>
      <c r="G24" s="68"/>
      <c r="H24" s="69"/>
      <c r="I24" s="70" t="s">
        <v>3</v>
      </c>
      <c r="J24" s="127" t="s">
        <v>92</v>
      </c>
      <c r="K24" s="34" t="s">
        <v>93</v>
      </c>
      <c r="L24" s="74" t="s">
        <v>15</v>
      </c>
      <c r="M24" s="103"/>
    </row>
    <row r="25" spans="1:13" ht="28.5" customHeight="1" thickTop="1">
      <c r="A25" s="63"/>
      <c r="B25" s="5" t="s">
        <v>117</v>
      </c>
      <c r="C25" s="18">
        <v>0.24305555555555555</v>
      </c>
      <c r="D25" s="17"/>
      <c r="E25" s="6"/>
      <c r="F25" s="54"/>
      <c r="G25" s="6"/>
      <c r="H25" s="86"/>
      <c r="I25" s="35">
        <v>0.4798611111111111</v>
      </c>
      <c r="J25" s="6">
        <f aca="true" t="shared" si="6" ref="J25:J35">(+I25/3000)*1600</f>
        <v>0.25592592592592595</v>
      </c>
      <c r="K25" s="6">
        <f aca="true" t="shared" si="7" ref="K25:K35">(+I25/3000)*1000</f>
        <v>0.1599537037037037</v>
      </c>
      <c r="L25" s="64">
        <v>4</v>
      </c>
      <c r="M25" s="83"/>
    </row>
    <row r="26" spans="1:13" ht="25.5" customHeight="1">
      <c r="A26" s="63"/>
      <c r="B26" s="5" t="s">
        <v>121</v>
      </c>
      <c r="C26" s="18">
        <v>0.2625</v>
      </c>
      <c r="D26" s="17"/>
      <c r="E26" s="6"/>
      <c r="F26" s="17"/>
      <c r="G26" s="6"/>
      <c r="H26" s="10"/>
      <c r="I26" s="51">
        <v>0.49583333333333335</v>
      </c>
      <c r="J26" s="6">
        <f t="shared" si="6"/>
        <v>0.2644444444444444</v>
      </c>
      <c r="K26" s="6">
        <f t="shared" si="7"/>
        <v>0.16527777777777777</v>
      </c>
      <c r="L26" s="55">
        <v>11</v>
      </c>
      <c r="M26" s="84"/>
    </row>
    <row r="27" spans="1:13" ht="25.5" customHeight="1">
      <c r="A27" s="63"/>
      <c r="B27" s="5" t="s">
        <v>241</v>
      </c>
      <c r="C27" s="18">
        <v>0.2604166666666667</v>
      </c>
      <c r="D27" s="17"/>
      <c r="E27" s="6"/>
      <c r="F27" s="17"/>
      <c r="G27" s="6"/>
      <c r="H27" s="10"/>
      <c r="I27" s="169">
        <v>0.5027777777777778</v>
      </c>
      <c r="J27" s="6">
        <f t="shared" si="6"/>
        <v>0.26814814814814814</v>
      </c>
      <c r="K27" s="6">
        <f t="shared" si="7"/>
        <v>0.16759259259259257</v>
      </c>
      <c r="L27" s="55">
        <v>16</v>
      </c>
      <c r="M27" s="83"/>
    </row>
    <row r="28" spans="1:13" ht="25.5" customHeight="1">
      <c r="A28" s="63"/>
      <c r="B28" s="5" t="s">
        <v>248</v>
      </c>
      <c r="C28" s="18">
        <v>0.2652777777777778</v>
      </c>
      <c r="D28" s="17"/>
      <c r="E28" s="6"/>
      <c r="F28" s="17"/>
      <c r="G28" s="6"/>
      <c r="H28" s="10"/>
      <c r="I28" s="51">
        <v>0.5159722222222222</v>
      </c>
      <c r="J28" s="6">
        <f t="shared" si="6"/>
        <v>0.27518518518518514</v>
      </c>
      <c r="K28" s="6">
        <f t="shared" si="7"/>
        <v>0.17199074074074072</v>
      </c>
      <c r="L28" s="55">
        <v>18</v>
      </c>
      <c r="M28" s="84"/>
    </row>
    <row r="29" spans="1:13" ht="25.5" customHeight="1">
      <c r="A29" s="63"/>
      <c r="B29" s="5" t="s">
        <v>119</v>
      </c>
      <c r="C29" s="18">
        <v>0.2791666666666667</v>
      </c>
      <c r="D29" s="17"/>
      <c r="E29" s="6"/>
      <c r="F29" s="17"/>
      <c r="G29" s="6"/>
      <c r="H29" s="10"/>
      <c r="I29" s="51">
        <v>0.5305555555555556</v>
      </c>
      <c r="J29" s="6">
        <f t="shared" si="6"/>
        <v>0.28296296296296297</v>
      </c>
      <c r="K29" s="6">
        <f t="shared" si="7"/>
        <v>0.17685185185185187</v>
      </c>
      <c r="L29" s="55">
        <v>27</v>
      </c>
      <c r="M29" s="84"/>
    </row>
    <row r="30" spans="1:13" ht="25.5" customHeight="1">
      <c r="A30" s="63"/>
      <c r="B30" s="5" t="s">
        <v>73</v>
      </c>
      <c r="C30" s="18">
        <v>0.28680555555555554</v>
      </c>
      <c r="D30" s="17"/>
      <c r="E30" s="6"/>
      <c r="F30" s="17"/>
      <c r="G30" s="6"/>
      <c r="H30" s="10"/>
      <c r="I30" s="51">
        <v>0.545138888888889</v>
      </c>
      <c r="J30" s="6">
        <f t="shared" si="6"/>
        <v>0.29074074074074074</v>
      </c>
      <c r="K30" s="6">
        <f t="shared" si="7"/>
        <v>0.18171296296296297</v>
      </c>
      <c r="L30" s="105">
        <v>33</v>
      </c>
      <c r="M30" s="84"/>
    </row>
    <row r="31" spans="1:13" ht="25.5" customHeight="1">
      <c r="A31" s="63"/>
      <c r="B31" s="5" t="s">
        <v>74</v>
      </c>
      <c r="C31" s="18">
        <v>0.28680555555555554</v>
      </c>
      <c r="D31" s="17"/>
      <c r="E31" s="6"/>
      <c r="F31" s="17"/>
      <c r="G31" s="6"/>
      <c r="H31" s="10"/>
      <c r="I31" s="51">
        <v>0.5527777777777778</v>
      </c>
      <c r="J31" s="6">
        <f t="shared" si="6"/>
        <v>0.29481481481481486</v>
      </c>
      <c r="K31" s="6">
        <f t="shared" si="7"/>
        <v>0.1842592592592593</v>
      </c>
      <c r="L31" s="55">
        <v>35</v>
      </c>
      <c r="M31" s="84"/>
    </row>
    <row r="32" spans="1:13" ht="25.5" customHeight="1">
      <c r="A32" s="63"/>
      <c r="B32" s="5" t="s">
        <v>146</v>
      </c>
      <c r="C32" s="18">
        <v>0.29583333333333334</v>
      </c>
      <c r="D32" s="17"/>
      <c r="E32" s="6"/>
      <c r="F32" s="17"/>
      <c r="G32" s="6"/>
      <c r="H32" s="10"/>
      <c r="I32" s="51">
        <v>0.5534722222222223</v>
      </c>
      <c r="J32" s="6">
        <f t="shared" si="6"/>
        <v>0.2951851851851852</v>
      </c>
      <c r="K32" s="6">
        <f t="shared" si="7"/>
        <v>0.18449074074074076</v>
      </c>
      <c r="L32" s="55">
        <v>36</v>
      </c>
      <c r="M32" s="84"/>
    </row>
    <row r="33" spans="1:13" ht="25.5" customHeight="1">
      <c r="A33" s="63"/>
      <c r="B33" s="5" t="s">
        <v>120</v>
      </c>
      <c r="C33" s="18">
        <v>0.2881944444444445</v>
      </c>
      <c r="D33" s="17"/>
      <c r="E33" s="6"/>
      <c r="F33" s="17"/>
      <c r="G33" s="6"/>
      <c r="H33" s="10"/>
      <c r="I33" s="51">
        <v>0.5618055555555556</v>
      </c>
      <c r="J33" s="6">
        <f t="shared" si="6"/>
        <v>0.29962962962962963</v>
      </c>
      <c r="K33" s="6">
        <f t="shared" si="7"/>
        <v>0.18726851851851853</v>
      </c>
      <c r="L33" s="55">
        <v>42</v>
      </c>
      <c r="M33" s="84"/>
    </row>
    <row r="34" spans="1:18" ht="25.5" customHeight="1">
      <c r="A34" s="63"/>
      <c r="B34" s="5" t="s">
        <v>84</v>
      </c>
      <c r="C34" s="18">
        <v>0.29583333333333334</v>
      </c>
      <c r="D34" s="17"/>
      <c r="E34" s="6"/>
      <c r="F34" s="17"/>
      <c r="G34" s="6"/>
      <c r="H34" s="10"/>
      <c r="I34" s="51">
        <v>0.5805555555555556</v>
      </c>
      <c r="J34" s="6">
        <f t="shared" si="6"/>
        <v>0.30962962962962964</v>
      </c>
      <c r="K34" s="6">
        <f t="shared" si="7"/>
        <v>0.19351851851851853</v>
      </c>
      <c r="L34" s="55">
        <v>48</v>
      </c>
      <c r="M34" s="84"/>
      <c r="R34" s="99" t="s">
        <v>245</v>
      </c>
    </row>
    <row r="35" spans="1:13" ht="25.5" customHeight="1">
      <c r="A35" s="63"/>
      <c r="B35" s="5" t="s">
        <v>122</v>
      </c>
      <c r="C35" s="18">
        <v>0.31319444444444444</v>
      </c>
      <c r="D35" s="17"/>
      <c r="E35" s="6"/>
      <c r="F35" s="17"/>
      <c r="G35" s="6"/>
      <c r="H35" s="10"/>
      <c r="I35" s="51">
        <v>0.6326388888888889</v>
      </c>
      <c r="J35" s="6">
        <f t="shared" si="6"/>
        <v>0.3374074074074074</v>
      </c>
      <c r="K35" s="6">
        <f t="shared" si="7"/>
        <v>0.21087962962962964</v>
      </c>
      <c r="L35" s="55">
        <v>69</v>
      </c>
      <c r="M35" s="84"/>
    </row>
    <row r="36" spans="2:12" ht="17.25" customHeight="1">
      <c r="B36" s="173" t="s">
        <v>175</v>
      </c>
      <c r="C36" s="176" t="s">
        <v>244</v>
      </c>
      <c r="D36" s="211" t="s">
        <v>0</v>
      </c>
      <c r="E36" s="174" t="s">
        <v>0</v>
      </c>
      <c r="F36" s="231" t="s">
        <v>54</v>
      </c>
      <c r="G36" s="231"/>
      <c r="H36" s="112" t="s">
        <v>0</v>
      </c>
      <c r="I36" s="120" t="s">
        <v>35</v>
      </c>
      <c r="J36" s="17" t="s">
        <v>0</v>
      </c>
      <c r="K36" s="121" t="s">
        <v>59</v>
      </c>
      <c r="L36" s="101">
        <v>89</v>
      </c>
    </row>
  </sheetData>
  <sheetProtection/>
  <mergeCells count="2">
    <mergeCell ref="F23:G23"/>
    <mergeCell ref="F36:G36"/>
  </mergeCells>
  <printOptions/>
  <pageMargins left="0.5" right="0.5" top="0.5" bottom="0.5" header="0.5" footer="0.5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5"/>
  <sheetViews>
    <sheetView zoomScale="85" zoomScaleNormal="85" zoomScalePageLayoutView="0" workbookViewId="0" topLeftCell="A21">
      <selection activeCell="K6" sqref="K6:K7"/>
    </sheetView>
  </sheetViews>
  <sheetFormatPr defaultColWidth="9.140625" defaultRowHeight="12.75"/>
  <cols>
    <col min="1" max="1" width="3.28125" style="0" customWidth="1"/>
    <col min="2" max="2" width="23.8515625" style="0" customWidth="1"/>
    <col min="3" max="3" width="9.421875" style="0" customWidth="1"/>
    <col min="4" max="4" width="10.421875" style="0" customWidth="1"/>
    <col min="5" max="7" width="11.7109375" style="0" customWidth="1"/>
    <col min="8" max="8" width="10.140625" style="0" customWidth="1"/>
    <col min="9" max="9" width="9.7109375" style="0" customWidth="1"/>
    <col min="10" max="10" width="7.421875" style="56" customWidth="1"/>
    <col min="11" max="11" width="9.7109375" style="80" customWidth="1"/>
  </cols>
  <sheetData>
    <row r="2" ht="13.5" thickBot="1"/>
    <row r="3" spans="2:10" ht="16.5" thickTop="1">
      <c r="B3" s="37" t="s">
        <v>131</v>
      </c>
      <c r="C3" s="38" t="s">
        <v>26</v>
      </c>
      <c r="D3" s="38"/>
      <c r="E3" s="38"/>
      <c r="F3" s="39"/>
      <c r="G3" s="40" t="s">
        <v>10</v>
      </c>
      <c r="H3" s="41"/>
      <c r="I3" s="41" t="s">
        <v>0</v>
      </c>
      <c r="J3" s="57"/>
    </row>
    <row r="4" spans="2:13" ht="15.75">
      <c r="B4" s="43" t="s">
        <v>0</v>
      </c>
      <c r="C4" s="2" t="s">
        <v>0</v>
      </c>
      <c r="D4" s="2"/>
      <c r="E4" s="2"/>
      <c r="F4" s="3" t="s">
        <v>0</v>
      </c>
      <c r="G4" s="99" t="s">
        <v>134</v>
      </c>
      <c r="H4" s="62" t="s">
        <v>0</v>
      </c>
      <c r="I4" s="4"/>
      <c r="J4" s="58"/>
      <c r="M4">
        <v>4000</v>
      </c>
    </row>
    <row r="5" spans="2:13" ht="13.5" customHeight="1">
      <c r="B5" s="43"/>
      <c r="C5" s="2"/>
      <c r="D5" s="2"/>
      <c r="E5" s="2"/>
      <c r="F5" s="3"/>
      <c r="G5" s="1"/>
      <c r="H5" s="4"/>
      <c r="I5" s="4"/>
      <c r="J5" s="58"/>
      <c r="M5">
        <v>2.37</v>
      </c>
    </row>
    <row r="6" spans="2:11" ht="13.5" thickBot="1">
      <c r="B6" s="52" t="s">
        <v>14</v>
      </c>
      <c r="C6" s="28" t="s">
        <v>1</v>
      </c>
      <c r="D6" s="28" t="s">
        <v>2</v>
      </c>
      <c r="E6" s="34" t="s">
        <v>12</v>
      </c>
      <c r="F6" s="30" t="s">
        <v>11</v>
      </c>
      <c r="G6" s="31" t="s">
        <v>3</v>
      </c>
      <c r="H6" s="34" t="s">
        <v>37</v>
      </c>
      <c r="I6" s="34" t="s">
        <v>80</v>
      </c>
      <c r="J6" s="59" t="s">
        <v>15</v>
      </c>
      <c r="K6" s="103" t="s">
        <v>20</v>
      </c>
    </row>
    <row r="7" spans="1:13" ht="28.5" customHeight="1" thickTop="1">
      <c r="A7" s="63"/>
      <c r="B7" s="33" t="s">
        <v>22</v>
      </c>
      <c r="C7" s="26">
        <v>0.23819444444444446</v>
      </c>
      <c r="D7" s="17">
        <f aca="true" t="shared" si="0" ref="D7:D18">+E7-C7</f>
        <v>0.24652777777777776</v>
      </c>
      <c r="E7" s="91">
        <v>0.4847222222222222</v>
      </c>
      <c r="F7" s="19">
        <f aca="true" t="shared" si="1" ref="F7:F18">+K7-E7</f>
        <v>0.12094788087056135</v>
      </c>
      <c r="G7" s="35">
        <v>0.5875</v>
      </c>
      <c r="H7" s="6">
        <f aca="true" t="shared" si="2" ref="H7:H18">(+K7/4000)*1600</f>
        <v>0.24226804123711343</v>
      </c>
      <c r="I7" s="6">
        <f aca="true" t="shared" si="3" ref="I7:I18">(+K7/4000)*1000</f>
        <v>0.1514175257731959</v>
      </c>
      <c r="J7" s="60">
        <v>1</v>
      </c>
      <c r="K7" s="117">
        <f aca="true" t="shared" si="4" ref="K7:K16">+(G7/3880)*4000</f>
        <v>0.6056701030927836</v>
      </c>
      <c r="M7">
        <v>2.48</v>
      </c>
    </row>
    <row r="8" spans="1:11" ht="28.5" customHeight="1">
      <c r="A8" s="63"/>
      <c r="B8" s="5" t="s">
        <v>28</v>
      </c>
      <c r="C8" s="18">
        <v>0.2569444444444445</v>
      </c>
      <c r="D8" s="17">
        <f t="shared" si="0"/>
        <v>0.2708333333333333</v>
      </c>
      <c r="E8" s="75">
        <v>0.5277777777777778</v>
      </c>
      <c r="F8" s="19">
        <f t="shared" si="1"/>
        <v>0.12514318442153494</v>
      </c>
      <c r="G8" s="21">
        <v>0.6333333333333333</v>
      </c>
      <c r="H8" s="6">
        <f t="shared" si="2"/>
        <v>0.2611683848797251</v>
      </c>
      <c r="I8" s="6">
        <f t="shared" si="3"/>
        <v>0.16323024054982818</v>
      </c>
      <c r="J8" s="55">
        <v>5</v>
      </c>
      <c r="K8" s="117">
        <f t="shared" si="4"/>
        <v>0.6529209621993127</v>
      </c>
    </row>
    <row r="9" spans="1:11" ht="28.5" customHeight="1">
      <c r="A9" s="63"/>
      <c r="B9" s="5" t="s">
        <v>48</v>
      </c>
      <c r="C9" s="18">
        <v>0.24513888888888888</v>
      </c>
      <c r="D9" s="17">
        <f t="shared" si="0"/>
        <v>0.2847222222222222</v>
      </c>
      <c r="E9" s="6">
        <v>0.5298611111111111</v>
      </c>
      <c r="F9" s="19">
        <f t="shared" si="1"/>
        <v>0.1316509163802978</v>
      </c>
      <c r="G9" s="21">
        <v>0.6416666666666667</v>
      </c>
      <c r="H9" s="6">
        <f t="shared" si="2"/>
        <v>0.2646048109965636</v>
      </c>
      <c r="I9" s="6">
        <f t="shared" si="3"/>
        <v>0.16537800687285223</v>
      </c>
      <c r="J9" s="55">
        <v>9</v>
      </c>
      <c r="K9" s="117">
        <f t="shared" si="4"/>
        <v>0.6615120274914089</v>
      </c>
    </row>
    <row r="10" spans="1:11" ht="28.5" customHeight="1">
      <c r="A10" s="63"/>
      <c r="B10" s="5" t="s">
        <v>19</v>
      </c>
      <c r="C10" s="18">
        <v>0.25972222222222224</v>
      </c>
      <c r="D10" s="17">
        <f t="shared" si="0"/>
        <v>0.27499999999999997</v>
      </c>
      <c r="E10" s="118">
        <v>0.5347222222222222</v>
      </c>
      <c r="F10" s="19">
        <f t="shared" si="1"/>
        <v>0.12822164948453618</v>
      </c>
      <c r="G10" s="21">
        <v>0.6430555555555556</v>
      </c>
      <c r="H10" s="6">
        <f t="shared" si="2"/>
        <v>0.2651775486827033</v>
      </c>
      <c r="I10" s="6">
        <f t="shared" si="3"/>
        <v>0.1657359679266896</v>
      </c>
      <c r="J10" s="55">
        <v>10</v>
      </c>
      <c r="K10" s="117">
        <f t="shared" si="4"/>
        <v>0.6629438717067584</v>
      </c>
    </row>
    <row r="11" spans="1:11" ht="27.75" customHeight="1">
      <c r="A11" s="63"/>
      <c r="B11" s="5" t="s">
        <v>47</v>
      </c>
      <c r="C11" s="18">
        <v>0.26458333333333334</v>
      </c>
      <c r="D11" s="17">
        <f t="shared" si="0"/>
        <v>0.27291666666666664</v>
      </c>
      <c r="E11" s="6">
        <v>0.5375</v>
      </c>
      <c r="F11" s="19">
        <f t="shared" si="1"/>
        <v>0.13260309278350524</v>
      </c>
      <c r="G11" s="21">
        <v>0.65</v>
      </c>
      <c r="H11" s="6">
        <f t="shared" si="2"/>
        <v>0.26804123711340205</v>
      </c>
      <c r="I11" s="6">
        <f t="shared" si="3"/>
        <v>0.1675257731958763</v>
      </c>
      <c r="J11" s="55">
        <v>11</v>
      </c>
      <c r="K11" s="117">
        <f t="shared" si="4"/>
        <v>0.6701030927835052</v>
      </c>
    </row>
    <row r="12" spans="1:11" ht="28.5" customHeight="1">
      <c r="A12" s="63"/>
      <c r="B12" s="5" t="s">
        <v>76</v>
      </c>
      <c r="C12" s="18">
        <v>0.26458333333333334</v>
      </c>
      <c r="D12" s="17">
        <f t="shared" si="0"/>
        <v>0.28124999999999994</v>
      </c>
      <c r="E12" s="6">
        <v>0.5458333333333333</v>
      </c>
      <c r="F12" s="19">
        <f t="shared" si="1"/>
        <v>0.14002004581901495</v>
      </c>
      <c r="G12" s="21">
        <v>0.6652777777777777</v>
      </c>
      <c r="H12" s="6">
        <f t="shared" si="2"/>
        <v>0.2743413516609393</v>
      </c>
      <c r="I12" s="6">
        <f t="shared" si="3"/>
        <v>0.17146334478808706</v>
      </c>
      <c r="J12" s="55">
        <v>20</v>
      </c>
      <c r="K12" s="117">
        <f t="shared" si="4"/>
        <v>0.6858533791523482</v>
      </c>
    </row>
    <row r="13" spans="1:11" ht="28.5" customHeight="1">
      <c r="A13" s="63"/>
      <c r="B13" s="5" t="s">
        <v>82</v>
      </c>
      <c r="C13" s="18">
        <v>0.2826388888888889</v>
      </c>
      <c r="D13" s="17">
        <f t="shared" si="0"/>
        <v>0.3006944444444445</v>
      </c>
      <c r="E13" s="6">
        <v>0.5833333333333334</v>
      </c>
      <c r="F13" s="19">
        <f t="shared" si="1"/>
        <v>0.14332760595647187</v>
      </c>
      <c r="G13" s="21">
        <v>0.7048611111111112</v>
      </c>
      <c r="H13" s="6">
        <f t="shared" si="2"/>
        <v>0.29066437571592213</v>
      </c>
      <c r="I13" s="6">
        <f t="shared" si="3"/>
        <v>0.1816652348224513</v>
      </c>
      <c r="J13" s="55">
        <v>35</v>
      </c>
      <c r="K13" s="117">
        <f t="shared" si="4"/>
        <v>0.7266609392898052</v>
      </c>
    </row>
    <row r="14" spans="1:11" ht="28.5" customHeight="1">
      <c r="A14" s="63"/>
      <c r="B14" s="5" t="s">
        <v>32</v>
      </c>
      <c r="C14" s="18">
        <v>0.29375</v>
      </c>
      <c r="D14" s="17">
        <f t="shared" si="0"/>
        <v>0.3541666666666667</v>
      </c>
      <c r="E14" s="75">
        <v>0.6479166666666667</v>
      </c>
      <c r="F14" s="19">
        <f t="shared" si="1"/>
        <v>0.159643470790378</v>
      </c>
      <c r="G14" s="21">
        <v>0.7833333333333333</v>
      </c>
      <c r="H14" s="6">
        <f t="shared" si="2"/>
        <v>0.3230240549828179</v>
      </c>
      <c r="I14" s="6">
        <f t="shared" si="3"/>
        <v>0.20189003436426117</v>
      </c>
      <c r="J14" s="60">
        <v>74</v>
      </c>
      <c r="K14" s="117">
        <f t="shared" si="4"/>
        <v>0.8075601374570447</v>
      </c>
    </row>
    <row r="15" spans="1:11" ht="28.5" customHeight="1">
      <c r="A15" s="63"/>
      <c r="B15" s="5" t="s">
        <v>124</v>
      </c>
      <c r="C15" s="18">
        <v>0.3333333333333333</v>
      </c>
      <c r="D15" s="17">
        <f t="shared" si="0"/>
        <v>0.39166666666666666</v>
      </c>
      <c r="E15" s="6">
        <v>0.725</v>
      </c>
      <c r="F15" s="19">
        <f t="shared" si="1"/>
        <v>0.17920962199312718</v>
      </c>
      <c r="G15" s="21">
        <v>0.8770833333333333</v>
      </c>
      <c r="H15" s="6">
        <f t="shared" si="2"/>
        <v>0.36168384879725085</v>
      </c>
      <c r="I15" s="6">
        <f t="shared" si="3"/>
        <v>0.2260524054982818</v>
      </c>
      <c r="J15" s="60">
        <v>105</v>
      </c>
      <c r="K15" s="117">
        <f t="shared" si="4"/>
        <v>0.9042096219931272</v>
      </c>
    </row>
    <row r="16" spans="1:11" ht="28.5" customHeight="1">
      <c r="A16" s="63"/>
      <c r="B16" s="5" t="s">
        <v>29</v>
      </c>
      <c r="C16" s="18">
        <v>0.33819444444444446</v>
      </c>
      <c r="D16" s="17">
        <f t="shared" si="0"/>
        <v>0.3881944444444444</v>
      </c>
      <c r="E16" s="75">
        <v>0.7263888888888889</v>
      </c>
      <c r="F16" s="19">
        <f t="shared" si="1"/>
        <v>0.18641179839633448</v>
      </c>
      <c r="G16" s="21">
        <v>0.8854166666666666</v>
      </c>
      <c r="H16" s="6">
        <f t="shared" si="2"/>
        <v>0.3651202749140893</v>
      </c>
      <c r="I16" s="6">
        <f t="shared" si="3"/>
        <v>0.22820017182130584</v>
      </c>
      <c r="J16" s="60">
        <v>109</v>
      </c>
      <c r="K16" s="117">
        <f t="shared" si="4"/>
        <v>0.9128006872852233</v>
      </c>
    </row>
    <row r="17" spans="1:11" ht="28.5" customHeight="1">
      <c r="A17" s="63"/>
      <c r="B17" s="5" t="s">
        <v>52</v>
      </c>
      <c r="C17" s="18">
        <v>0.37222222222222223</v>
      </c>
      <c r="D17" s="17">
        <f t="shared" si="0"/>
        <v>0.4638888888888889</v>
      </c>
      <c r="E17" s="75">
        <v>0.8361111111111111</v>
      </c>
      <c r="F17" s="19">
        <f t="shared" si="1"/>
        <v>0.21111111111111114</v>
      </c>
      <c r="G17" s="20" t="s">
        <v>135</v>
      </c>
      <c r="H17" s="6">
        <f t="shared" si="2"/>
        <v>0.41888888888888887</v>
      </c>
      <c r="I17" s="6">
        <f t="shared" si="3"/>
        <v>0.26180555555555557</v>
      </c>
      <c r="J17" s="60">
        <v>122</v>
      </c>
      <c r="K17" s="164" t="s">
        <v>136</v>
      </c>
    </row>
    <row r="18" spans="1:11" ht="28.5" customHeight="1">
      <c r="A18" s="63"/>
      <c r="B18" s="5" t="s">
        <v>123</v>
      </c>
      <c r="C18" s="18">
        <v>0.37222222222222223</v>
      </c>
      <c r="D18" s="17">
        <f t="shared" si="0"/>
        <v>0.46597222222222223</v>
      </c>
      <c r="E18" s="75">
        <v>0.8381944444444445</v>
      </c>
      <c r="F18" s="19">
        <f t="shared" si="1"/>
        <v>0.25277777777777777</v>
      </c>
      <c r="G18" s="20" t="s">
        <v>140</v>
      </c>
      <c r="H18" s="6">
        <f t="shared" si="2"/>
        <v>0.4363888888888888</v>
      </c>
      <c r="I18" s="6">
        <f t="shared" si="3"/>
        <v>0.27274305555555556</v>
      </c>
      <c r="J18" s="55">
        <v>123</v>
      </c>
      <c r="K18" s="164" t="s">
        <v>142</v>
      </c>
    </row>
    <row r="19" spans="1:10" ht="33.75" customHeight="1">
      <c r="A19" s="63"/>
      <c r="B19" s="5"/>
      <c r="C19" s="18" t="s">
        <v>42</v>
      </c>
      <c r="D19" s="119">
        <v>36</v>
      </c>
      <c r="E19" s="114" t="s">
        <v>15</v>
      </c>
      <c r="F19" s="112" t="s">
        <v>141</v>
      </c>
      <c r="G19" s="21" t="s">
        <v>35</v>
      </c>
      <c r="H19" s="82">
        <v>0.06388888888888888</v>
      </c>
      <c r="I19" s="136" t="s">
        <v>57</v>
      </c>
      <c r="J19" s="105">
        <v>125</v>
      </c>
    </row>
    <row r="20" spans="1:10" ht="27.75" customHeight="1" thickBot="1">
      <c r="A20" s="63"/>
      <c r="B20" s="53" t="s">
        <v>75</v>
      </c>
      <c r="C20" s="36" t="s">
        <v>4</v>
      </c>
      <c r="D20" s="23"/>
      <c r="E20" s="23"/>
      <c r="F20" s="22"/>
      <c r="G20" s="31" t="s">
        <v>3</v>
      </c>
      <c r="H20" s="34" t="s">
        <v>37</v>
      </c>
      <c r="I20" s="34" t="s">
        <v>80</v>
      </c>
      <c r="J20" s="59" t="s">
        <v>15</v>
      </c>
    </row>
    <row r="21" spans="1:11" ht="28.5" customHeight="1" thickTop="1">
      <c r="A21" s="63"/>
      <c r="B21" s="5" t="s">
        <v>78</v>
      </c>
      <c r="C21" s="18">
        <v>0.2722222222222222</v>
      </c>
      <c r="D21" s="17"/>
      <c r="E21" s="6"/>
      <c r="F21" s="19"/>
      <c r="G21" s="21">
        <v>0.5104166666666666</v>
      </c>
      <c r="H21" s="6">
        <f aca="true" t="shared" si="5" ref="H21:H30">(+G21/3000)*1600</f>
        <v>0.2722222222222222</v>
      </c>
      <c r="I21" s="6">
        <f aca="true" t="shared" si="6" ref="I21:I30">(+G21/3000)*1000</f>
        <v>0.1701388888888889</v>
      </c>
      <c r="J21" s="55">
        <v>3</v>
      </c>
      <c r="K21" s="117"/>
    </row>
    <row r="22" spans="1:11" ht="28.5" customHeight="1">
      <c r="A22" s="63"/>
      <c r="B22" s="5" t="s">
        <v>132</v>
      </c>
      <c r="C22" s="18">
        <v>0.28125</v>
      </c>
      <c r="D22" s="17"/>
      <c r="E22" s="6"/>
      <c r="F22" s="19"/>
      <c r="G22" s="21">
        <v>0.5243055555555556</v>
      </c>
      <c r="H22" s="6">
        <f t="shared" si="5"/>
        <v>0.2796296296296296</v>
      </c>
      <c r="I22" s="6">
        <f t="shared" si="6"/>
        <v>0.17476851851851852</v>
      </c>
      <c r="J22" s="55">
        <v>8</v>
      </c>
      <c r="K22" s="117"/>
    </row>
    <row r="23" spans="1:11" ht="27.75" customHeight="1">
      <c r="A23" s="63"/>
      <c r="B23" s="5" t="s">
        <v>104</v>
      </c>
      <c r="C23" s="18">
        <v>0.28958333333333336</v>
      </c>
      <c r="D23" s="9"/>
      <c r="E23" s="9"/>
      <c r="F23" s="10"/>
      <c r="G23" s="21">
        <v>0.5375</v>
      </c>
      <c r="H23" s="6">
        <f t="shared" si="5"/>
        <v>0.2866666666666667</v>
      </c>
      <c r="I23" s="6">
        <f t="shared" si="6"/>
        <v>0.17916666666666667</v>
      </c>
      <c r="J23" s="55">
        <v>13</v>
      </c>
      <c r="K23" s="117"/>
    </row>
    <row r="24" spans="1:11" ht="27.75" customHeight="1">
      <c r="A24" s="63"/>
      <c r="B24" s="5" t="s">
        <v>133</v>
      </c>
      <c r="C24" s="18">
        <v>0.2951388888888889</v>
      </c>
      <c r="D24" s="9"/>
      <c r="E24" s="9"/>
      <c r="F24" s="10"/>
      <c r="G24" s="21">
        <v>0.5472222222222222</v>
      </c>
      <c r="H24" s="6">
        <f t="shared" si="5"/>
        <v>0.2918518518518518</v>
      </c>
      <c r="I24" s="6">
        <f t="shared" si="6"/>
        <v>0.18240740740740738</v>
      </c>
      <c r="J24" s="55">
        <v>18</v>
      </c>
      <c r="K24" s="117"/>
    </row>
    <row r="25" spans="1:11" ht="27.75" customHeight="1">
      <c r="A25" s="63"/>
      <c r="B25" s="5" t="s">
        <v>125</v>
      </c>
      <c r="C25" s="18">
        <v>0.2951388888888889</v>
      </c>
      <c r="D25" s="9"/>
      <c r="E25" s="9"/>
      <c r="F25" s="10"/>
      <c r="G25" s="21">
        <v>0.5520833333333334</v>
      </c>
      <c r="H25" s="6">
        <f t="shared" si="5"/>
        <v>0.2944444444444445</v>
      </c>
      <c r="I25" s="6">
        <f t="shared" si="6"/>
        <v>0.1840277777777778</v>
      </c>
      <c r="J25" s="55">
        <v>25</v>
      </c>
      <c r="K25" s="117"/>
    </row>
    <row r="26" spans="1:11" ht="27.75" customHeight="1">
      <c r="A26" s="63"/>
      <c r="B26" s="5" t="s">
        <v>128</v>
      </c>
      <c r="C26" s="18">
        <v>0.3277777777777778</v>
      </c>
      <c r="D26" s="9"/>
      <c r="E26" s="9"/>
      <c r="F26" s="10"/>
      <c r="G26" s="21">
        <v>0.6062500000000001</v>
      </c>
      <c r="H26" s="6">
        <f t="shared" si="5"/>
        <v>0.32333333333333336</v>
      </c>
      <c r="I26" s="6">
        <f t="shared" si="6"/>
        <v>0.20208333333333336</v>
      </c>
      <c r="J26" s="55">
        <v>52</v>
      </c>
      <c r="K26" s="117"/>
    </row>
    <row r="27" spans="1:11" ht="27.75" customHeight="1">
      <c r="A27" s="63"/>
      <c r="B27" s="5" t="s">
        <v>77</v>
      </c>
      <c r="C27" s="18">
        <v>0.3333333333333333</v>
      </c>
      <c r="D27" s="9"/>
      <c r="E27" s="9"/>
      <c r="F27" s="10"/>
      <c r="G27" s="21">
        <v>0.6340277777777777</v>
      </c>
      <c r="H27" s="6">
        <f t="shared" si="5"/>
        <v>0.33814814814814814</v>
      </c>
      <c r="I27" s="6">
        <f t="shared" si="6"/>
        <v>0.21134259259259258</v>
      </c>
      <c r="J27" s="55">
        <v>62</v>
      </c>
      <c r="K27" s="117"/>
    </row>
    <row r="28" spans="1:11" ht="27.75" customHeight="1">
      <c r="A28" s="63"/>
      <c r="B28" s="5" t="s">
        <v>126</v>
      </c>
      <c r="C28" s="18">
        <v>0.33749999999999997</v>
      </c>
      <c r="D28" s="9"/>
      <c r="E28" s="9"/>
      <c r="F28" s="10"/>
      <c r="G28" s="21">
        <v>0.6520833333333333</v>
      </c>
      <c r="H28" s="6">
        <f t="shared" si="5"/>
        <v>0.3477777777777778</v>
      </c>
      <c r="I28" s="6">
        <f t="shared" si="6"/>
        <v>0.21736111111111112</v>
      </c>
      <c r="J28" s="55">
        <v>72</v>
      </c>
      <c r="K28" s="117"/>
    </row>
    <row r="29" spans="1:11" ht="27.75" customHeight="1">
      <c r="A29" s="63"/>
      <c r="B29" s="5" t="s">
        <v>129</v>
      </c>
      <c r="C29" s="18">
        <v>0.34722222222222227</v>
      </c>
      <c r="D29" s="9"/>
      <c r="E29" s="9"/>
      <c r="F29" s="10"/>
      <c r="G29" s="21">
        <v>0.6583333333333333</v>
      </c>
      <c r="H29" s="6">
        <f t="shared" si="5"/>
        <v>0.3511111111111111</v>
      </c>
      <c r="I29" s="6">
        <f t="shared" si="6"/>
        <v>0.21944444444444444</v>
      </c>
      <c r="J29" s="55">
        <v>75</v>
      </c>
      <c r="K29" s="117"/>
    </row>
    <row r="30" spans="1:11" ht="27.75" customHeight="1">
      <c r="A30" s="63"/>
      <c r="B30" s="5" t="s">
        <v>130</v>
      </c>
      <c r="C30" s="18">
        <v>0.4069444444444445</v>
      </c>
      <c r="D30" s="9"/>
      <c r="E30" s="9"/>
      <c r="F30" s="10"/>
      <c r="G30" s="21">
        <v>0.7881944444444445</v>
      </c>
      <c r="H30" s="6">
        <f t="shared" si="5"/>
        <v>0.42037037037037045</v>
      </c>
      <c r="I30" s="6">
        <f t="shared" si="6"/>
        <v>0.2627314814814815</v>
      </c>
      <c r="J30" s="55">
        <v>87</v>
      </c>
      <c r="K30" s="117"/>
    </row>
    <row r="31" spans="1:11" ht="27.75" customHeight="1">
      <c r="A31" s="63"/>
      <c r="B31" s="5" t="s">
        <v>127</v>
      </c>
      <c r="C31" s="18">
        <v>0.3125</v>
      </c>
      <c r="D31" s="9"/>
      <c r="E31" s="9"/>
      <c r="F31" s="10"/>
      <c r="G31" s="21" t="s">
        <v>68</v>
      </c>
      <c r="H31" s="6"/>
      <c r="I31" s="6"/>
      <c r="J31" s="55"/>
      <c r="K31" s="117"/>
    </row>
    <row r="32" spans="1:11" ht="27.75" customHeight="1">
      <c r="A32" s="72"/>
      <c r="B32" s="5"/>
      <c r="C32" s="18"/>
      <c r="D32" s="9"/>
      <c r="E32" s="9"/>
      <c r="F32" s="10"/>
      <c r="G32" s="21"/>
      <c r="H32" s="6"/>
      <c r="I32" s="6"/>
      <c r="J32" s="55"/>
      <c r="K32" s="117"/>
    </row>
    <row r="33" spans="1:14" s="80" customFormat="1" ht="27.75" customHeight="1">
      <c r="A33" s="72"/>
      <c r="B33" s="76"/>
      <c r="C33" s="18" t="s">
        <v>42</v>
      </c>
      <c r="D33" s="119">
        <v>67</v>
      </c>
      <c r="E33" s="114" t="s">
        <v>15</v>
      </c>
      <c r="F33" s="112" t="s">
        <v>137</v>
      </c>
      <c r="G33" s="21" t="s">
        <v>35</v>
      </c>
      <c r="H33" s="82">
        <v>0.041666666666666664</v>
      </c>
      <c r="I33" s="54" t="s">
        <v>30</v>
      </c>
      <c r="J33" s="98">
        <v>87</v>
      </c>
      <c r="L33"/>
      <c r="M33"/>
      <c r="N33"/>
    </row>
    <row r="34" spans="1:14" s="80" customFormat="1" ht="13.5" thickBot="1">
      <c r="A34"/>
      <c r="B34" s="11"/>
      <c r="C34" s="45"/>
      <c r="D34" s="7"/>
      <c r="E34" s="7"/>
      <c r="F34" s="8"/>
      <c r="G34" s="46"/>
      <c r="H34" s="7"/>
      <c r="I34" s="7"/>
      <c r="J34" s="61"/>
      <c r="L34"/>
      <c r="M34"/>
      <c r="N34"/>
    </row>
    <row r="35" spans="1:14" s="80" customFormat="1" ht="13.5" thickTop="1">
      <c r="A35"/>
      <c r="B35"/>
      <c r="C35"/>
      <c r="D35"/>
      <c r="E35"/>
      <c r="F35"/>
      <c r="G35"/>
      <c r="H35"/>
      <c r="I35"/>
      <c r="J35" s="56"/>
      <c r="L35"/>
      <c r="M35"/>
      <c r="N35"/>
    </row>
  </sheetData>
  <sheetProtection/>
  <printOptions/>
  <pageMargins left="0.5" right="0.5" top="0.5" bottom="0.5" header="0.5" footer="0.5"/>
  <pageSetup fitToHeight="1" fitToWidth="1" horizontalDpi="600" verticalDpi="600" orientation="portrait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9"/>
  <sheetViews>
    <sheetView zoomScale="70" zoomScaleNormal="70" zoomScalePageLayoutView="0" workbookViewId="0" topLeftCell="B4">
      <selection activeCell="J29" sqref="J29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10.57421875" style="0" customWidth="1"/>
    <col min="5" max="5" width="9.28125" style="0" bestFit="1" customWidth="1"/>
    <col min="6" max="6" width="10.57421875" style="0" customWidth="1"/>
    <col min="7" max="9" width="11.28125" style="0" customWidth="1"/>
    <col min="10" max="10" width="8.28125" style="56" customWidth="1"/>
    <col min="11" max="11" width="8.28125" style="108" customWidth="1"/>
    <col min="12" max="12" width="7.28125" style="108" customWidth="1"/>
  </cols>
  <sheetData>
    <row r="2" ht="13.5" thickBot="1"/>
    <row r="3" spans="2:10" ht="16.5" thickTop="1">
      <c r="B3" s="37" t="s">
        <v>247</v>
      </c>
      <c r="C3" s="38"/>
      <c r="D3" s="38"/>
      <c r="E3" s="38"/>
      <c r="F3" s="39"/>
      <c r="G3" s="40" t="s">
        <v>246</v>
      </c>
      <c r="H3" s="41"/>
      <c r="I3" s="41"/>
      <c r="J3" s="57"/>
    </row>
    <row r="4" spans="2:10" ht="15.75">
      <c r="B4" s="43" t="s">
        <v>235</v>
      </c>
      <c r="C4" s="2"/>
      <c r="D4" s="2"/>
      <c r="E4" s="2"/>
      <c r="F4" s="3"/>
      <c r="G4" s="1" t="s">
        <v>0</v>
      </c>
      <c r="H4" s="62" t="s">
        <v>0</v>
      </c>
      <c r="I4" s="4"/>
      <c r="J4" s="58"/>
    </row>
    <row r="5" spans="2:10" ht="13.5" customHeight="1">
      <c r="B5" s="49" t="s">
        <v>255</v>
      </c>
      <c r="C5" s="2"/>
      <c r="D5" s="2"/>
      <c r="E5" s="2"/>
      <c r="F5" s="3"/>
      <c r="G5" s="1"/>
      <c r="H5" s="4"/>
      <c r="I5" s="4"/>
      <c r="J5" s="58"/>
    </row>
    <row r="6" spans="1:11" s="108" customFormat="1" ht="13.5" thickBot="1">
      <c r="A6"/>
      <c r="B6" s="52" t="s">
        <v>14</v>
      </c>
      <c r="C6" s="28" t="s">
        <v>1</v>
      </c>
      <c r="D6" s="28" t="s">
        <v>2</v>
      </c>
      <c r="E6" s="34" t="s">
        <v>66</v>
      </c>
      <c r="F6" s="138" t="s">
        <v>90</v>
      </c>
      <c r="G6" s="31" t="s">
        <v>3</v>
      </c>
      <c r="H6" s="34" t="s">
        <v>58</v>
      </c>
      <c r="I6" s="34" t="s">
        <v>55</v>
      </c>
      <c r="J6" s="59" t="s">
        <v>15</v>
      </c>
      <c r="K6" s="109"/>
    </row>
    <row r="7" spans="1:11" ht="27" customHeight="1" thickTop="1">
      <c r="A7" s="63"/>
      <c r="B7" s="33" t="s">
        <v>22</v>
      </c>
      <c r="C7" s="18">
        <v>0.2333333333333333</v>
      </c>
      <c r="D7" s="17">
        <f aca="true" t="shared" si="0" ref="D7:D28">+E7-C7</f>
        <v>0.25069444444444444</v>
      </c>
      <c r="E7" s="75">
        <v>0.4840277777777778</v>
      </c>
      <c r="F7" s="19">
        <f aca="true" t="shared" si="1" ref="F7:F28">+G7-E7</f>
        <v>0.11458333333333331</v>
      </c>
      <c r="G7" s="21">
        <v>0.5986111111111111</v>
      </c>
      <c r="H7" s="6">
        <f aca="true" t="shared" si="2" ref="H7:H28">(+G7/4000)*1600</f>
        <v>0.23944444444444443</v>
      </c>
      <c r="I7" s="6">
        <f aca="true" t="shared" si="3" ref="I7:I28">(+G7/4000)*1000</f>
        <v>0.14965277777777777</v>
      </c>
      <c r="J7" s="60">
        <v>1</v>
      </c>
      <c r="K7" s="110"/>
    </row>
    <row r="8" spans="1:11" ht="27" customHeight="1">
      <c r="A8" s="63"/>
      <c r="B8" s="5" t="s">
        <v>48</v>
      </c>
      <c r="C8" s="18">
        <v>0.24166666666666667</v>
      </c>
      <c r="D8" s="17">
        <f t="shared" si="0"/>
        <v>0.275</v>
      </c>
      <c r="E8" s="75">
        <v>0.5166666666666667</v>
      </c>
      <c r="F8" s="19">
        <f t="shared" si="1"/>
        <v>0.1201388888888888</v>
      </c>
      <c r="G8" s="21">
        <v>0.6368055555555555</v>
      </c>
      <c r="H8" s="6">
        <f t="shared" si="2"/>
        <v>0.2547222222222222</v>
      </c>
      <c r="I8" s="6">
        <f t="shared" si="3"/>
        <v>0.15920138888888888</v>
      </c>
      <c r="J8" s="55">
        <v>3</v>
      </c>
      <c r="K8" s="110"/>
    </row>
    <row r="9" spans="1:11" ht="27" customHeight="1">
      <c r="A9" s="63"/>
      <c r="B9" s="5" t="s">
        <v>19</v>
      </c>
      <c r="C9" s="18">
        <v>0.2520833333333333</v>
      </c>
      <c r="D9" s="17">
        <f t="shared" si="0"/>
        <v>0.27013888888888893</v>
      </c>
      <c r="E9" s="75">
        <v>0.5222222222222223</v>
      </c>
      <c r="F9" s="19">
        <f t="shared" si="1"/>
        <v>0.12083333333333335</v>
      </c>
      <c r="G9" s="140">
        <v>0.6430555555555556</v>
      </c>
      <c r="H9" s="6">
        <f t="shared" si="2"/>
        <v>0.25722222222222224</v>
      </c>
      <c r="I9" s="6">
        <f t="shared" si="3"/>
        <v>0.1607638888888889</v>
      </c>
      <c r="J9" s="55">
        <v>4</v>
      </c>
      <c r="K9" s="110"/>
    </row>
    <row r="10" spans="1:11" ht="27" customHeight="1">
      <c r="A10" s="63"/>
      <c r="B10" s="5" t="s">
        <v>28</v>
      </c>
      <c r="C10" s="18">
        <v>0.2513888888888889</v>
      </c>
      <c r="D10" s="17">
        <f t="shared" si="0"/>
        <v>0.28194444444444444</v>
      </c>
      <c r="E10" s="75">
        <v>0.5333333333333333</v>
      </c>
      <c r="F10" s="19">
        <f t="shared" si="1"/>
        <v>0.125</v>
      </c>
      <c r="G10" s="21">
        <v>0.6583333333333333</v>
      </c>
      <c r="H10" s="6">
        <f t="shared" si="2"/>
        <v>0.26333333333333336</v>
      </c>
      <c r="I10" s="6">
        <f t="shared" si="3"/>
        <v>0.16458333333333333</v>
      </c>
      <c r="J10" s="55">
        <v>7</v>
      </c>
      <c r="K10" s="110"/>
    </row>
    <row r="11" spans="1:11" ht="27" customHeight="1">
      <c r="A11" s="63"/>
      <c r="B11" s="5" t="s">
        <v>47</v>
      </c>
      <c r="C11" s="18">
        <v>0.2708333333333333</v>
      </c>
      <c r="D11" s="17">
        <f t="shared" si="0"/>
        <v>0.2868055555555556</v>
      </c>
      <c r="E11" s="75">
        <v>0.5576388888888889</v>
      </c>
      <c r="F11" s="19">
        <f t="shared" si="1"/>
        <v>0.12708333333333333</v>
      </c>
      <c r="G11" s="21">
        <v>0.6847222222222222</v>
      </c>
      <c r="H11" s="6">
        <f t="shared" si="2"/>
        <v>0.2738888888888889</v>
      </c>
      <c r="I11" s="6">
        <f t="shared" si="3"/>
        <v>0.17118055555555556</v>
      </c>
      <c r="J11" s="55">
        <v>17</v>
      </c>
      <c r="K11" s="110"/>
    </row>
    <row r="12" spans="1:11" s="108" customFormat="1" ht="27" customHeight="1">
      <c r="A12" s="63"/>
      <c r="B12" s="5" t="s">
        <v>49</v>
      </c>
      <c r="C12" s="18">
        <v>0.2708333333333333</v>
      </c>
      <c r="D12" s="17">
        <f t="shared" si="0"/>
        <v>0.2965277777777778</v>
      </c>
      <c r="E12" s="75">
        <v>0.5673611111111111</v>
      </c>
      <c r="F12" s="19">
        <f t="shared" si="1"/>
        <v>0.13750000000000007</v>
      </c>
      <c r="G12" s="21">
        <v>0.7048611111111112</v>
      </c>
      <c r="H12" s="6">
        <f t="shared" si="2"/>
        <v>0.2819444444444445</v>
      </c>
      <c r="I12" s="6">
        <f t="shared" si="3"/>
        <v>0.1762152777777778</v>
      </c>
      <c r="J12" s="55">
        <v>31</v>
      </c>
      <c r="K12" s="209" t="s">
        <v>0</v>
      </c>
    </row>
    <row r="13" spans="1:11" s="108" customFormat="1" ht="27" customHeight="1">
      <c r="A13" s="63"/>
      <c r="B13" s="5" t="s">
        <v>104</v>
      </c>
      <c r="C13" s="18">
        <v>0.27499999999999997</v>
      </c>
      <c r="D13" s="17">
        <f t="shared" si="0"/>
        <v>0.3034722222222222</v>
      </c>
      <c r="E13" s="75">
        <v>0.5784722222222222</v>
      </c>
      <c r="F13" s="19">
        <f t="shared" si="1"/>
        <v>0.12708333333333344</v>
      </c>
      <c r="G13" s="21">
        <v>0.7055555555555556</v>
      </c>
      <c r="H13" s="6">
        <f t="shared" si="2"/>
        <v>0.28222222222222226</v>
      </c>
      <c r="I13" s="6">
        <f t="shared" si="3"/>
        <v>0.1763888888888889</v>
      </c>
      <c r="J13" s="55">
        <v>32</v>
      </c>
      <c r="K13" s="110"/>
    </row>
    <row r="14" spans="1:11" s="108" customFormat="1" ht="27" customHeight="1">
      <c r="A14" s="63"/>
      <c r="B14" s="5" t="s">
        <v>151</v>
      </c>
      <c r="C14" s="18">
        <v>0.2722222222222222</v>
      </c>
      <c r="D14" s="17">
        <f t="shared" si="0"/>
        <v>0.2923611111111111</v>
      </c>
      <c r="E14" s="75">
        <v>0.5645833333333333</v>
      </c>
      <c r="F14" s="19">
        <f t="shared" si="1"/>
        <v>0.14375000000000004</v>
      </c>
      <c r="G14" s="21">
        <v>0.7083333333333334</v>
      </c>
      <c r="H14" s="6">
        <f t="shared" si="2"/>
        <v>0.2833333333333333</v>
      </c>
      <c r="I14" s="6">
        <f t="shared" si="3"/>
        <v>0.17708333333333334</v>
      </c>
      <c r="J14" s="55">
        <v>38</v>
      </c>
      <c r="K14" s="110"/>
    </row>
    <row r="15" spans="1:11" s="108" customFormat="1" ht="27" customHeight="1">
      <c r="A15" s="63"/>
      <c r="B15" s="5" t="s">
        <v>78</v>
      </c>
      <c r="C15" s="18">
        <v>0.27499999999999997</v>
      </c>
      <c r="D15" s="17">
        <f t="shared" si="0"/>
        <v>0.3069444444444445</v>
      </c>
      <c r="E15" s="75">
        <v>0.5819444444444445</v>
      </c>
      <c r="F15" s="19">
        <f t="shared" si="1"/>
        <v>0.13541666666666652</v>
      </c>
      <c r="G15" s="21">
        <v>0.717361111111111</v>
      </c>
      <c r="H15" s="6">
        <f t="shared" si="2"/>
        <v>0.2869444444444444</v>
      </c>
      <c r="I15" s="6">
        <f t="shared" si="3"/>
        <v>0.17934027777777775</v>
      </c>
      <c r="J15" s="55">
        <v>46</v>
      </c>
      <c r="K15" s="110"/>
    </row>
    <row r="16" spans="1:11" s="108" customFormat="1" ht="27" customHeight="1">
      <c r="A16" s="63"/>
      <c r="B16" s="5" t="s">
        <v>76</v>
      </c>
      <c r="C16" s="18">
        <v>0.2708333333333333</v>
      </c>
      <c r="D16" s="17">
        <f t="shared" si="0"/>
        <v>0.3069444444444445</v>
      </c>
      <c r="E16" s="75">
        <v>0.5777777777777778</v>
      </c>
      <c r="F16" s="19">
        <f t="shared" si="1"/>
        <v>0.14027777777777772</v>
      </c>
      <c r="G16" s="21">
        <v>0.7180555555555556</v>
      </c>
      <c r="H16" s="6">
        <f t="shared" si="2"/>
        <v>0.2872222222222222</v>
      </c>
      <c r="I16" s="6">
        <f t="shared" si="3"/>
        <v>0.1795138888888889</v>
      </c>
      <c r="J16" s="55">
        <v>47</v>
      </c>
      <c r="K16" s="110"/>
    </row>
    <row r="17" spans="1:11" s="108" customFormat="1" ht="27" customHeight="1">
      <c r="A17" s="63"/>
      <c r="B17" s="5" t="s">
        <v>82</v>
      </c>
      <c r="C17" s="18">
        <v>0.27499999999999997</v>
      </c>
      <c r="D17" s="17">
        <f t="shared" si="0"/>
        <v>0.31250000000000006</v>
      </c>
      <c r="E17" s="75">
        <v>0.5875</v>
      </c>
      <c r="F17" s="19">
        <f t="shared" si="1"/>
        <v>0.13958333333333328</v>
      </c>
      <c r="G17" s="21">
        <v>0.7270833333333333</v>
      </c>
      <c r="H17" s="6">
        <f t="shared" si="2"/>
        <v>0.29083333333333333</v>
      </c>
      <c r="I17" s="6">
        <f t="shared" si="3"/>
        <v>0.18177083333333333</v>
      </c>
      <c r="J17" s="55">
        <v>56</v>
      </c>
      <c r="K17" s="110"/>
    </row>
    <row r="18" spans="1:11" s="108" customFormat="1" ht="27" customHeight="1">
      <c r="A18" s="63"/>
      <c r="B18" s="5" t="s">
        <v>133</v>
      </c>
      <c r="C18" s="18">
        <v>0.2722222222222222</v>
      </c>
      <c r="D18" s="17">
        <f t="shared" si="0"/>
        <v>0.3152777777777778</v>
      </c>
      <c r="E18" s="75">
        <v>0.5875</v>
      </c>
      <c r="F18" s="19">
        <f t="shared" si="1"/>
        <v>0.1416666666666666</v>
      </c>
      <c r="G18" s="21">
        <v>0.7291666666666666</v>
      </c>
      <c r="H18" s="6">
        <f t="shared" si="2"/>
        <v>0.29166666666666663</v>
      </c>
      <c r="I18" s="6">
        <f t="shared" si="3"/>
        <v>0.18229166666666666</v>
      </c>
      <c r="J18" s="55">
        <v>60</v>
      </c>
      <c r="K18" s="110"/>
    </row>
    <row r="19" spans="1:11" s="108" customFormat="1" ht="27" customHeight="1">
      <c r="A19" s="63"/>
      <c r="B19" s="5" t="s">
        <v>125</v>
      </c>
      <c r="C19" s="18">
        <v>0.2722222222222222</v>
      </c>
      <c r="D19" s="17">
        <f t="shared" si="0"/>
        <v>0.3215277777777778</v>
      </c>
      <c r="E19" s="75">
        <v>0.59375</v>
      </c>
      <c r="F19" s="19">
        <f t="shared" si="1"/>
        <v>0.1430555555555556</v>
      </c>
      <c r="G19" s="21">
        <v>0.7368055555555556</v>
      </c>
      <c r="H19" s="6">
        <f t="shared" si="2"/>
        <v>0.2947222222222223</v>
      </c>
      <c r="I19" s="6">
        <f t="shared" si="3"/>
        <v>0.1842013888888889</v>
      </c>
      <c r="J19" s="55">
        <v>66</v>
      </c>
      <c r="K19" s="110"/>
    </row>
    <row r="20" spans="1:11" s="108" customFormat="1" ht="27" customHeight="1">
      <c r="A20" s="63"/>
      <c r="B20" s="5" t="s">
        <v>152</v>
      </c>
      <c r="C20" s="18">
        <v>0.2923611111111111</v>
      </c>
      <c r="D20" s="17">
        <f t="shared" si="0"/>
        <v>0.32569444444444445</v>
      </c>
      <c r="E20" s="75">
        <v>0.6180555555555556</v>
      </c>
      <c r="F20" s="19">
        <f t="shared" si="1"/>
        <v>0.13749999999999996</v>
      </c>
      <c r="G20" s="21">
        <v>0.7555555555555555</v>
      </c>
      <c r="H20" s="6">
        <f t="shared" si="2"/>
        <v>0.3022222222222222</v>
      </c>
      <c r="I20" s="6">
        <f t="shared" si="3"/>
        <v>0.18888888888888888</v>
      </c>
      <c r="J20" s="55">
        <v>77</v>
      </c>
      <c r="K20" s="110"/>
    </row>
    <row r="21" spans="1:11" s="108" customFormat="1" ht="25.5" customHeight="1">
      <c r="A21" s="63"/>
      <c r="B21" s="5" t="s">
        <v>32</v>
      </c>
      <c r="C21" s="18">
        <v>0.2916666666666667</v>
      </c>
      <c r="D21" s="17">
        <f t="shared" si="0"/>
        <v>0.3277777777777778</v>
      </c>
      <c r="E21" s="75">
        <v>0.6194444444444445</v>
      </c>
      <c r="F21" s="19">
        <f t="shared" si="1"/>
        <v>0.14444444444444438</v>
      </c>
      <c r="G21" s="21">
        <v>0.7638888888888888</v>
      </c>
      <c r="H21" s="6">
        <f t="shared" si="2"/>
        <v>0.3055555555555555</v>
      </c>
      <c r="I21" s="6">
        <f t="shared" si="3"/>
        <v>0.1909722222222222</v>
      </c>
      <c r="J21" s="55">
        <v>84</v>
      </c>
      <c r="K21" s="110"/>
    </row>
    <row r="22" spans="1:11" s="108" customFormat="1" ht="25.5" customHeight="1">
      <c r="A22" s="63"/>
      <c r="B22" s="5" t="s">
        <v>34</v>
      </c>
      <c r="C22" s="18">
        <v>0.31527777777777777</v>
      </c>
      <c r="D22" s="17">
        <f t="shared" si="0"/>
        <v>0.38750000000000007</v>
      </c>
      <c r="E22" s="75">
        <v>0.7027777777777778</v>
      </c>
      <c r="F22" s="19">
        <f t="shared" si="1"/>
        <v>0.15763888888888877</v>
      </c>
      <c r="G22" s="21">
        <v>0.8604166666666666</v>
      </c>
      <c r="H22" s="6">
        <f t="shared" si="2"/>
        <v>0.3441666666666666</v>
      </c>
      <c r="I22" s="6">
        <f t="shared" si="3"/>
        <v>0.21510416666666665</v>
      </c>
      <c r="J22" s="55">
        <v>141</v>
      </c>
      <c r="K22" s="110"/>
    </row>
    <row r="23" spans="1:11" s="108" customFormat="1" ht="25.5" customHeight="1">
      <c r="A23" s="63"/>
      <c r="B23" s="5" t="s">
        <v>236</v>
      </c>
      <c r="C23" s="18">
        <v>0.3625</v>
      </c>
      <c r="D23" s="17">
        <f t="shared" si="0"/>
        <v>0.3458333333333334</v>
      </c>
      <c r="E23" s="75">
        <v>0.7083333333333334</v>
      </c>
      <c r="F23" s="19">
        <f t="shared" si="1"/>
        <v>0.16041666666666665</v>
      </c>
      <c r="G23" s="21">
        <v>0.86875</v>
      </c>
      <c r="H23" s="6">
        <f t="shared" si="2"/>
        <v>0.34750000000000003</v>
      </c>
      <c r="I23" s="6">
        <f t="shared" si="3"/>
        <v>0.2171875</v>
      </c>
      <c r="J23" s="55">
        <v>149</v>
      </c>
      <c r="K23" s="110"/>
    </row>
    <row r="24" spans="1:11" s="108" customFormat="1" ht="25.5" customHeight="1">
      <c r="A24" s="63"/>
      <c r="B24" s="5" t="s">
        <v>29</v>
      </c>
      <c r="C24" s="18">
        <v>0.32708333333333334</v>
      </c>
      <c r="D24" s="17">
        <f t="shared" si="0"/>
        <v>0.38125000000000003</v>
      </c>
      <c r="E24" s="75">
        <v>0.7083333333333334</v>
      </c>
      <c r="F24" s="19">
        <f t="shared" si="1"/>
        <v>0.1708333333333334</v>
      </c>
      <c r="G24" s="21">
        <v>0.8791666666666668</v>
      </c>
      <c r="H24" s="6">
        <f t="shared" si="2"/>
        <v>0.3516666666666667</v>
      </c>
      <c r="I24" s="6">
        <f t="shared" si="3"/>
        <v>0.2197916666666667</v>
      </c>
      <c r="J24" s="55">
        <v>155</v>
      </c>
      <c r="K24" s="110"/>
    </row>
    <row r="25" spans="1:11" s="108" customFormat="1" ht="25.5" customHeight="1">
      <c r="A25" s="63"/>
      <c r="B25" s="5" t="s">
        <v>23</v>
      </c>
      <c r="C25" s="18">
        <v>0.33055555555555555</v>
      </c>
      <c r="D25" s="17">
        <f t="shared" si="0"/>
        <v>0.4284722222222222</v>
      </c>
      <c r="E25" s="75">
        <v>0.7590277777777777</v>
      </c>
      <c r="F25" s="19">
        <f t="shared" si="1"/>
        <v>0.17361111111111116</v>
      </c>
      <c r="G25" s="21">
        <v>0.9326388888888889</v>
      </c>
      <c r="H25" s="6">
        <f t="shared" si="2"/>
        <v>0.37305555555555553</v>
      </c>
      <c r="I25" s="6">
        <f t="shared" si="3"/>
        <v>0.23315972222222223</v>
      </c>
      <c r="J25" s="55">
        <v>169</v>
      </c>
      <c r="K25" s="110"/>
    </row>
    <row r="26" spans="1:11" s="108" customFormat="1" ht="25.5" customHeight="1">
      <c r="A26" s="63"/>
      <c r="B26" s="5" t="s">
        <v>165</v>
      </c>
      <c r="C26" s="18">
        <v>0.3638888888888889</v>
      </c>
      <c r="D26" s="17">
        <f t="shared" si="0"/>
        <v>0.4187500000000001</v>
      </c>
      <c r="E26" s="75">
        <v>0.782638888888889</v>
      </c>
      <c r="F26" s="19">
        <f t="shared" si="1"/>
        <v>0.17569444444444438</v>
      </c>
      <c r="G26" s="21">
        <v>0.9583333333333334</v>
      </c>
      <c r="H26" s="6">
        <f t="shared" si="2"/>
        <v>0.38333333333333336</v>
      </c>
      <c r="I26" s="6">
        <f t="shared" si="3"/>
        <v>0.23958333333333334</v>
      </c>
      <c r="J26" s="55">
        <v>174</v>
      </c>
      <c r="K26" s="110"/>
    </row>
    <row r="27" spans="1:11" s="108" customFormat="1" ht="25.5" customHeight="1">
      <c r="A27" s="63"/>
      <c r="B27" s="5" t="s">
        <v>52</v>
      </c>
      <c r="C27" s="18">
        <v>0.3638888888888889</v>
      </c>
      <c r="D27" s="17">
        <f t="shared" si="0"/>
        <v>0.45208333333333334</v>
      </c>
      <c r="E27" s="75">
        <v>0.8159722222222222</v>
      </c>
      <c r="F27" s="19">
        <f t="shared" si="1"/>
        <v>0.19513888888888886</v>
      </c>
      <c r="G27" s="20" t="s">
        <v>250</v>
      </c>
      <c r="H27" s="6">
        <f t="shared" si="2"/>
        <v>0.40444444444444444</v>
      </c>
      <c r="I27" s="6">
        <f t="shared" si="3"/>
        <v>0.25277777777777777</v>
      </c>
      <c r="J27" s="55">
        <v>183</v>
      </c>
      <c r="K27" s="110"/>
    </row>
    <row r="28" spans="1:11" s="108" customFormat="1" ht="25.5" customHeight="1">
      <c r="A28" s="63"/>
      <c r="B28" s="5" t="s">
        <v>123</v>
      </c>
      <c r="C28" s="18">
        <v>0.3625</v>
      </c>
      <c r="D28" s="17">
        <f t="shared" si="0"/>
        <v>0.4625000000000001</v>
      </c>
      <c r="E28" s="75">
        <v>0.8250000000000001</v>
      </c>
      <c r="F28" s="19">
        <f t="shared" si="1"/>
        <v>0.19513888888888886</v>
      </c>
      <c r="G28" s="20" t="s">
        <v>249</v>
      </c>
      <c r="H28" s="6">
        <f t="shared" si="2"/>
        <v>0.4080555555555556</v>
      </c>
      <c r="I28" s="6">
        <f t="shared" si="3"/>
        <v>0.25503472222222223</v>
      </c>
      <c r="J28" s="55">
        <v>185</v>
      </c>
      <c r="K28" s="110"/>
    </row>
    <row r="29" spans="1:11" s="108" customFormat="1" ht="25.5" customHeight="1">
      <c r="A29" s="63"/>
      <c r="B29" s="5" t="s">
        <v>124</v>
      </c>
      <c r="C29" s="18"/>
      <c r="D29" s="17" t="s">
        <v>0</v>
      </c>
      <c r="E29" s="75"/>
      <c r="F29" s="19" t="s">
        <v>0</v>
      </c>
      <c r="G29" s="21" t="s">
        <v>168</v>
      </c>
      <c r="H29" s="75" t="s">
        <v>0</v>
      </c>
      <c r="I29" s="75" t="s">
        <v>0</v>
      </c>
      <c r="J29" s="55"/>
      <c r="K29" s="110"/>
    </row>
    <row r="30" spans="1:11" s="108" customFormat="1" ht="15" customHeight="1">
      <c r="A30" s="63"/>
      <c r="B30" s="122" t="s">
        <v>0</v>
      </c>
      <c r="C30" s="210" t="s">
        <v>42</v>
      </c>
      <c r="D30" s="119">
        <v>32</v>
      </c>
      <c r="E30" s="124" t="s">
        <v>15</v>
      </c>
      <c r="F30" s="112" t="s">
        <v>197</v>
      </c>
      <c r="G30" s="125" t="s">
        <v>35</v>
      </c>
      <c r="H30" s="82" t="s">
        <v>0</v>
      </c>
      <c r="I30" s="126" t="s">
        <v>57</v>
      </c>
      <c r="J30" s="105">
        <v>190</v>
      </c>
      <c r="K30" s="108" t="s">
        <v>0</v>
      </c>
    </row>
    <row r="31" spans="1:12" ht="20.25" customHeight="1" thickBot="1">
      <c r="A31" s="63"/>
      <c r="B31" s="53" t="s">
        <v>88</v>
      </c>
      <c r="C31" s="36" t="s">
        <v>4</v>
      </c>
      <c r="D31" s="23"/>
      <c r="E31" s="23"/>
      <c r="F31" s="23"/>
      <c r="G31" s="85" t="s">
        <v>3</v>
      </c>
      <c r="H31" s="127" t="s">
        <v>56</v>
      </c>
      <c r="I31" s="34" t="s">
        <v>62</v>
      </c>
      <c r="J31" s="59" t="s">
        <v>15</v>
      </c>
      <c r="K31" s="111"/>
      <c r="L31" s="111" t="s">
        <v>0</v>
      </c>
    </row>
    <row r="32" spans="1:12" ht="22.5" customHeight="1" thickTop="1">
      <c r="A32" s="63"/>
      <c r="B32" s="5" t="s">
        <v>237</v>
      </c>
      <c r="C32" s="18"/>
      <c r="D32" s="17"/>
      <c r="E32" s="17"/>
      <c r="F32" s="19"/>
      <c r="G32" s="20">
        <v>0.6131944444444445</v>
      </c>
      <c r="H32" s="6">
        <f aca="true" t="shared" si="4" ref="H32:H38">(+G32/3000)*1600</f>
        <v>0.32703703703703707</v>
      </c>
      <c r="I32" s="6">
        <f aca="true" t="shared" si="5" ref="I32:I38">(+G32/3000)*1000</f>
        <v>0.20439814814814816</v>
      </c>
      <c r="J32" s="55">
        <v>19</v>
      </c>
      <c r="K32" s="110"/>
      <c r="L32" s="110"/>
    </row>
    <row r="33" spans="1:12" ht="22.5" customHeight="1">
      <c r="A33" s="63"/>
      <c r="B33" s="5" t="s">
        <v>77</v>
      </c>
      <c r="C33" s="18"/>
      <c r="D33" s="17"/>
      <c r="E33" s="17"/>
      <c r="F33" s="19"/>
      <c r="G33" s="21">
        <v>0.6569444444444444</v>
      </c>
      <c r="H33" s="6">
        <f t="shared" si="4"/>
        <v>0.3503703703703704</v>
      </c>
      <c r="I33" s="6">
        <f t="shared" si="5"/>
        <v>0.21898148148148147</v>
      </c>
      <c r="J33" s="55">
        <v>29</v>
      </c>
      <c r="K33" s="110"/>
      <c r="L33" s="110"/>
    </row>
    <row r="34" spans="1:12" ht="22.5" customHeight="1">
      <c r="A34" s="63"/>
      <c r="B34" s="5" t="s">
        <v>129</v>
      </c>
      <c r="C34" s="18"/>
      <c r="D34" s="17"/>
      <c r="E34" s="17"/>
      <c r="F34" s="19"/>
      <c r="G34" s="20">
        <v>0.6597222222222222</v>
      </c>
      <c r="H34" s="6">
        <f t="shared" si="4"/>
        <v>0.35185185185185186</v>
      </c>
      <c r="I34" s="6">
        <f t="shared" si="5"/>
        <v>0.2199074074074074</v>
      </c>
      <c r="J34" s="55">
        <v>30</v>
      </c>
      <c r="K34" s="110"/>
      <c r="L34" s="110"/>
    </row>
    <row r="35" spans="1:12" ht="22.5" customHeight="1">
      <c r="A35" s="63"/>
      <c r="B35" s="5" t="s">
        <v>79</v>
      </c>
      <c r="C35" s="18"/>
      <c r="D35" s="17"/>
      <c r="E35" s="17"/>
      <c r="F35" s="19"/>
      <c r="G35" s="20">
        <v>0.6715277777777778</v>
      </c>
      <c r="H35" s="6">
        <f t="shared" si="4"/>
        <v>0.3581481481481482</v>
      </c>
      <c r="I35" s="6">
        <f t="shared" si="5"/>
        <v>0.22384259259259262</v>
      </c>
      <c r="J35" s="55">
        <v>34</v>
      </c>
      <c r="K35" s="110"/>
      <c r="L35" s="110"/>
    </row>
    <row r="36" spans="1:12" ht="22.5" customHeight="1">
      <c r="A36" s="63"/>
      <c r="B36" s="5" t="s">
        <v>126</v>
      </c>
      <c r="C36" s="18"/>
      <c r="D36" s="17"/>
      <c r="E36" s="17"/>
      <c r="F36" s="19"/>
      <c r="G36" s="20">
        <v>0.6875</v>
      </c>
      <c r="H36" s="6">
        <f t="shared" si="4"/>
        <v>0.36666666666666664</v>
      </c>
      <c r="I36" s="6">
        <f t="shared" si="5"/>
        <v>0.22916666666666666</v>
      </c>
      <c r="J36" s="55">
        <v>37</v>
      </c>
      <c r="K36" s="110"/>
      <c r="L36" s="110"/>
    </row>
    <row r="37" spans="1:12" ht="22.5" customHeight="1">
      <c r="A37" s="63"/>
      <c r="B37" s="5" t="s">
        <v>130</v>
      </c>
      <c r="C37" s="18"/>
      <c r="D37" s="17"/>
      <c r="E37" s="17"/>
      <c r="F37" s="19"/>
      <c r="G37" s="20">
        <v>0.74375</v>
      </c>
      <c r="H37" s="6">
        <f t="shared" si="4"/>
        <v>0.3966666666666667</v>
      </c>
      <c r="I37" s="6">
        <f t="shared" si="5"/>
        <v>0.24791666666666667</v>
      </c>
      <c r="J37" s="55">
        <v>39</v>
      </c>
      <c r="K37" s="110"/>
      <c r="L37" s="110"/>
    </row>
    <row r="38" spans="1:12" ht="22.5" customHeight="1">
      <c r="A38" s="63"/>
      <c r="B38" s="5" t="s">
        <v>89</v>
      </c>
      <c r="C38" s="18"/>
      <c r="D38" s="17"/>
      <c r="E38" s="17"/>
      <c r="F38" s="19"/>
      <c r="G38" s="179">
        <v>0.81875</v>
      </c>
      <c r="H38" s="6">
        <f t="shared" si="4"/>
        <v>0.43666666666666665</v>
      </c>
      <c r="I38" s="6">
        <f t="shared" si="5"/>
        <v>0.27291666666666664</v>
      </c>
      <c r="J38" s="55">
        <v>40</v>
      </c>
      <c r="K38" s="110"/>
      <c r="L38" s="110"/>
    </row>
    <row r="39" spans="2:10" ht="15.75">
      <c r="B39" s="122" t="s">
        <v>0</v>
      </c>
      <c r="C39" s="210" t="s">
        <v>42</v>
      </c>
      <c r="D39" s="119">
        <v>71</v>
      </c>
      <c r="E39" s="124" t="s">
        <v>15</v>
      </c>
      <c r="F39" s="112" t="s">
        <v>254</v>
      </c>
      <c r="G39" s="125" t="s">
        <v>35</v>
      </c>
      <c r="H39" s="82" t="s">
        <v>0</v>
      </c>
      <c r="I39" s="126" t="s">
        <v>57</v>
      </c>
      <c r="J39" s="105">
        <v>41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"/>
  <sheetViews>
    <sheetView zoomScale="70" zoomScaleNormal="70" zoomScalePageLayoutView="0" workbookViewId="0" topLeftCell="A1">
      <selection activeCell="B3" sqref="B3:B4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7" width="12.00390625" style="0" customWidth="1"/>
    <col min="8" max="8" width="10.140625" style="0" customWidth="1"/>
    <col min="9" max="9" width="9.00390625" style="0" customWidth="1"/>
    <col min="10" max="10" width="8.28125" style="56" customWidth="1"/>
    <col min="11" max="11" width="8.28125" style="108" customWidth="1"/>
    <col min="12" max="12" width="7.28125" style="108" customWidth="1"/>
  </cols>
  <sheetData>
    <row r="2" ht="13.5" thickBot="1"/>
    <row r="3" spans="2:10" ht="16.5" thickTop="1">
      <c r="B3" s="37" t="s">
        <v>258</v>
      </c>
      <c r="C3" s="38" t="s">
        <v>0</v>
      </c>
      <c r="D3" s="38"/>
      <c r="E3" s="38"/>
      <c r="F3" s="38"/>
      <c r="G3" s="38" t="s">
        <v>0</v>
      </c>
      <c r="H3" s="41"/>
      <c r="I3" s="41"/>
      <c r="J3" s="57"/>
    </row>
    <row r="4" spans="2:10" ht="15.75">
      <c r="B4" s="43" t="s">
        <v>259</v>
      </c>
      <c r="C4" s="2"/>
      <c r="D4" s="2"/>
      <c r="E4" s="2"/>
      <c r="F4" s="2"/>
      <c r="G4" s="2" t="s">
        <v>0</v>
      </c>
      <c r="H4" s="62" t="s">
        <v>257</v>
      </c>
      <c r="I4" s="4"/>
      <c r="J4" s="58"/>
    </row>
    <row r="5" spans="2:10" ht="10.5" customHeight="1">
      <c r="B5" s="43" t="s">
        <v>0</v>
      </c>
      <c r="C5" s="2"/>
      <c r="D5" s="2"/>
      <c r="E5" s="2"/>
      <c r="F5" s="2"/>
      <c r="G5" s="2"/>
      <c r="H5" s="4"/>
      <c r="I5" s="4"/>
      <c r="J5" s="58"/>
    </row>
    <row r="6" spans="2:11" ht="13.5" thickBot="1">
      <c r="B6" s="52" t="s">
        <v>14</v>
      </c>
      <c r="C6" s="28" t="s">
        <v>1</v>
      </c>
      <c r="D6" s="28" t="s">
        <v>2</v>
      </c>
      <c r="E6" s="34" t="s">
        <v>66</v>
      </c>
      <c r="F6" s="30" t="s">
        <v>65</v>
      </c>
      <c r="G6" s="31" t="s">
        <v>3</v>
      </c>
      <c r="H6" s="34" t="s">
        <v>58</v>
      </c>
      <c r="I6" s="34" t="s">
        <v>55</v>
      </c>
      <c r="J6" s="59" t="s">
        <v>15</v>
      </c>
      <c r="K6" s="109"/>
    </row>
    <row r="7" spans="1:11" ht="33.75" customHeight="1" thickTop="1">
      <c r="A7" s="63"/>
      <c r="B7" s="33" t="s">
        <v>22</v>
      </c>
      <c r="C7" s="18"/>
      <c r="D7" s="17"/>
      <c r="E7" s="75"/>
      <c r="F7" s="19"/>
      <c r="G7" s="21">
        <v>0.5868055555555556</v>
      </c>
      <c r="H7" s="6">
        <f aca="true" t="shared" si="0" ref="H7:H16">(+G7/4000)*1600</f>
        <v>0.23472222222222222</v>
      </c>
      <c r="I7" s="6">
        <f aca="true" t="shared" si="1" ref="I7:I16">(+G7/4000)*1000</f>
        <v>0.1467013888888889</v>
      </c>
      <c r="J7" s="60">
        <v>2</v>
      </c>
      <c r="K7" s="110"/>
    </row>
    <row r="8" spans="1:11" ht="33.75" customHeight="1">
      <c r="A8" s="63"/>
      <c r="B8" s="5" t="s">
        <v>48</v>
      </c>
      <c r="C8" s="18"/>
      <c r="D8" s="17"/>
      <c r="E8" s="75"/>
      <c r="F8" s="19"/>
      <c r="G8" s="21">
        <v>0.6194444444444445</v>
      </c>
      <c r="H8" s="6">
        <f t="shared" si="0"/>
        <v>0.2477777777777778</v>
      </c>
      <c r="I8" s="6">
        <f t="shared" si="1"/>
        <v>0.15486111111111112</v>
      </c>
      <c r="J8" s="55">
        <v>5</v>
      </c>
      <c r="K8" s="110"/>
    </row>
    <row r="9" spans="1:11" ht="33.75" customHeight="1">
      <c r="A9" s="63"/>
      <c r="B9" s="5" t="s">
        <v>28</v>
      </c>
      <c r="C9" s="18"/>
      <c r="D9" s="17"/>
      <c r="E9" s="75"/>
      <c r="F9" s="19"/>
      <c r="G9" s="21">
        <v>0.6333333333333333</v>
      </c>
      <c r="H9" s="6">
        <f t="shared" si="0"/>
        <v>0.2533333333333333</v>
      </c>
      <c r="I9" s="6">
        <f t="shared" si="1"/>
        <v>0.15833333333333333</v>
      </c>
      <c r="J9" s="55">
        <v>13</v>
      </c>
      <c r="K9" s="110"/>
    </row>
    <row r="10" spans="1:11" ht="33.75" customHeight="1">
      <c r="A10" s="63"/>
      <c r="B10" s="5" t="s">
        <v>19</v>
      </c>
      <c r="C10" s="18"/>
      <c r="D10" s="17"/>
      <c r="E10" s="75"/>
      <c r="F10" s="19"/>
      <c r="G10" s="21">
        <v>0.6368055555555555</v>
      </c>
      <c r="H10" s="6">
        <f t="shared" si="0"/>
        <v>0.2547222222222222</v>
      </c>
      <c r="I10" s="6">
        <f t="shared" si="1"/>
        <v>0.15920138888888888</v>
      </c>
      <c r="J10" s="55">
        <v>14</v>
      </c>
      <c r="K10" s="110"/>
    </row>
    <row r="11" spans="1:11" ht="33.75" customHeight="1">
      <c r="A11" s="63"/>
      <c r="B11" s="5" t="s">
        <v>49</v>
      </c>
      <c r="C11" s="18"/>
      <c r="D11" s="17"/>
      <c r="E11" s="75"/>
      <c r="F11" s="19"/>
      <c r="G11" s="21">
        <v>0.6722222222222222</v>
      </c>
      <c r="H11" s="6">
        <f t="shared" si="0"/>
        <v>0.26888888888888884</v>
      </c>
      <c r="I11" s="6">
        <f t="shared" si="1"/>
        <v>0.16805555555555554</v>
      </c>
      <c r="J11" s="55">
        <v>38</v>
      </c>
      <c r="K11" s="110"/>
    </row>
    <row r="12" spans="1:11" ht="33.75" customHeight="1">
      <c r="A12" s="63"/>
      <c r="B12" s="5" t="s">
        <v>104</v>
      </c>
      <c r="C12" s="18"/>
      <c r="D12" s="17"/>
      <c r="E12" s="75"/>
      <c r="F12" s="19"/>
      <c r="G12" s="21">
        <v>0.6777777777777777</v>
      </c>
      <c r="H12" s="6">
        <f t="shared" si="0"/>
        <v>0.2711111111111111</v>
      </c>
      <c r="I12" s="6">
        <f t="shared" si="1"/>
        <v>0.16944444444444443</v>
      </c>
      <c r="J12" s="55">
        <v>49</v>
      </c>
      <c r="K12" s="110"/>
    </row>
    <row r="13" spans="1:11" ht="33.75" customHeight="1">
      <c r="A13" s="63"/>
      <c r="B13" s="5" t="s">
        <v>78</v>
      </c>
      <c r="C13" s="18"/>
      <c r="D13" s="17"/>
      <c r="E13" s="75"/>
      <c r="F13" s="19"/>
      <c r="G13" s="21">
        <v>0.6826388888888889</v>
      </c>
      <c r="H13" s="6">
        <f t="shared" si="0"/>
        <v>0.27305555555555555</v>
      </c>
      <c r="I13" s="6">
        <f t="shared" si="1"/>
        <v>0.17065972222222223</v>
      </c>
      <c r="J13" s="55">
        <v>55</v>
      </c>
      <c r="K13" s="110"/>
    </row>
    <row r="14" spans="1:11" ht="33.75" customHeight="1">
      <c r="A14" s="63"/>
      <c r="B14" s="5" t="s">
        <v>47</v>
      </c>
      <c r="C14" s="18"/>
      <c r="D14" s="17"/>
      <c r="E14" s="75"/>
      <c r="F14" s="19"/>
      <c r="G14" s="20">
        <v>0.6902777777777778</v>
      </c>
      <c r="H14" s="6">
        <f t="shared" si="0"/>
        <v>0.2761111111111111</v>
      </c>
      <c r="I14" s="6">
        <f t="shared" si="1"/>
        <v>0.17256944444444444</v>
      </c>
      <c r="J14" s="55">
        <v>62</v>
      </c>
      <c r="K14" s="110"/>
    </row>
    <row r="15" spans="1:11" ht="33.75" customHeight="1">
      <c r="A15" s="63"/>
      <c r="B15" s="5" t="s">
        <v>76</v>
      </c>
      <c r="C15" s="18"/>
      <c r="D15" s="17"/>
      <c r="E15" s="75"/>
      <c r="F15" s="19"/>
      <c r="G15" s="21">
        <v>0.6944444444444445</v>
      </c>
      <c r="H15" s="6">
        <f t="shared" si="0"/>
        <v>0.27777777777777785</v>
      </c>
      <c r="I15" s="6">
        <f t="shared" si="1"/>
        <v>0.17361111111111113</v>
      </c>
      <c r="J15" s="55">
        <v>68</v>
      </c>
      <c r="K15" s="110"/>
    </row>
    <row r="16" spans="1:11" ht="33.75" customHeight="1">
      <c r="A16" s="63"/>
      <c r="B16" s="5" t="s">
        <v>151</v>
      </c>
      <c r="C16" s="18"/>
      <c r="D16" s="17"/>
      <c r="E16" s="75"/>
      <c r="F16" s="19"/>
      <c r="G16" s="21">
        <v>0.7340277777777778</v>
      </c>
      <c r="H16" s="6">
        <f t="shared" si="0"/>
        <v>0.2936111111111111</v>
      </c>
      <c r="I16" s="6">
        <f t="shared" si="1"/>
        <v>0.18350694444444446</v>
      </c>
      <c r="J16" s="55">
        <v>115</v>
      </c>
      <c r="K16" s="110"/>
    </row>
    <row r="17" spans="1:11" ht="17.25" customHeight="1">
      <c r="A17" s="63"/>
      <c r="B17" s="122" t="s">
        <v>0</v>
      </c>
      <c r="C17" s="131" t="s">
        <v>42</v>
      </c>
      <c r="D17" s="119">
        <v>72</v>
      </c>
      <c r="E17" s="124" t="s">
        <v>15</v>
      </c>
      <c r="F17" s="112" t="s">
        <v>256</v>
      </c>
      <c r="G17" s="125" t="s">
        <v>35</v>
      </c>
      <c r="H17" s="82">
        <f>+G11-G7</f>
        <v>0.08541666666666659</v>
      </c>
      <c r="I17" s="126" t="s">
        <v>57</v>
      </c>
      <c r="J17" s="105">
        <v>169</v>
      </c>
      <c r="K17" s="110"/>
    </row>
  </sheetData>
  <sheetProtection/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zoomScale="60" zoomScaleNormal="60" zoomScalePageLayoutView="0" workbookViewId="0" topLeftCell="A1">
      <selection activeCell="J17" sqref="J17"/>
    </sheetView>
  </sheetViews>
  <sheetFormatPr defaultColWidth="9.140625" defaultRowHeight="12.75"/>
  <cols>
    <col min="1" max="1" width="1.28515625" style="0" customWidth="1"/>
    <col min="2" max="2" width="22.7109375" style="0" customWidth="1"/>
    <col min="3" max="8" width="10.421875" style="0" customWidth="1"/>
    <col min="9" max="9" width="15.140625" style="0" customWidth="1"/>
    <col min="10" max="10" width="10.7109375" style="0" customWidth="1"/>
    <col min="11" max="11" width="11.28125" style="0" customWidth="1"/>
    <col min="12" max="12" width="7.7109375" style="0" customWidth="1"/>
    <col min="13" max="13" width="13.00390625" style="80" customWidth="1"/>
  </cols>
  <sheetData>
    <row r="2" ht="13.5" thickBot="1"/>
    <row r="3" spans="2:12" ht="16.5" thickTop="1">
      <c r="B3" s="37" t="s">
        <v>258</v>
      </c>
      <c r="C3" s="38" t="s">
        <v>0</v>
      </c>
      <c r="D3" s="38"/>
      <c r="E3" s="38"/>
      <c r="F3" s="38"/>
      <c r="G3" s="38"/>
      <c r="H3" s="38"/>
      <c r="I3" s="134" t="s">
        <v>0</v>
      </c>
      <c r="J3" s="38"/>
      <c r="K3" s="73"/>
      <c r="L3" s="132" t="s">
        <v>0</v>
      </c>
    </row>
    <row r="4" spans="2:12" ht="15.75">
      <c r="B4" s="43" t="s">
        <v>259</v>
      </c>
      <c r="C4" s="2"/>
      <c r="D4" s="2"/>
      <c r="E4" s="2"/>
      <c r="F4" s="24" t="s">
        <v>0</v>
      </c>
      <c r="G4" s="2"/>
      <c r="H4" s="2"/>
      <c r="I4" s="135" t="s">
        <v>0</v>
      </c>
      <c r="J4" s="2"/>
      <c r="K4" s="2"/>
      <c r="L4" s="133" t="s">
        <v>0</v>
      </c>
    </row>
    <row r="5" spans="2:13" ht="12.75" customHeight="1">
      <c r="B5" s="49" t="s">
        <v>0</v>
      </c>
      <c r="C5" s="2"/>
      <c r="D5" s="2"/>
      <c r="E5" s="2"/>
      <c r="F5" s="24"/>
      <c r="G5" s="2" t="s">
        <v>0</v>
      </c>
      <c r="H5" s="2"/>
      <c r="I5" s="62" t="s">
        <v>0</v>
      </c>
      <c r="J5" s="2"/>
      <c r="K5" s="2" t="s">
        <v>257</v>
      </c>
      <c r="L5" s="44"/>
      <c r="M5"/>
    </row>
    <row r="6" spans="2:13" ht="16.5" thickBot="1">
      <c r="B6" s="52" t="s">
        <v>13</v>
      </c>
      <c r="C6" s="28" t="s">
        <v>1</v>
      </c>
      <c r="D6" s="28" t="s">
        <v>2</v>
      </c>
      <c r="E6" s="29" t="s">
        <v>5</v>
      </c>
      <c r="F6" s="34" t="s">
        <v>7</v>
      </c>
      <c r="G6" s="28" t="s">
        <v>6</v>
      </c>
      <c r="H6" s="30" t="s">
        <v>8</v>
      </c>
      <c r="I6" s="31" t="s">
        <v>3</v>
      </c>
      <c r="J6" s="29" t="s">
        <v>58</v>
      </c>
      <c r="K6" s="29" t="s">
        <v>55</v>
      </c>
      <c r="L6" s="50" t="s">
        <v>15</v>
      </c>
      <c r="M6" s="12"/>
    </row>
    <row r="7" spans="1:13" ht="39" customHeight="1" thickTop="1">
      <c r="A7" s="63"/>
      <c r="B7" s="5" t="s">
        <v>21</v>
      </c>
      <c r="C7" s="26"/>
      <c r="D7" s="17"/>
      <c r="E7" s="27"/>
      <c r="F7" s="54"/>
      <c r="G7" s="54"/>
      <c r="H7" s="86"/>
      <c r="I7" s="35">
        <v>0.6770833333333334</v>
      </c>
      <c r="J7" s="6">
        <f aca="true" t="shared" si="0" ref="J7:J16">(+I7/5000)*1600</f>
        <v>0.2166666666666667</v>
      </c>
      <c r="K7" s="6">
        <f aca="true" t="shared" si="1" ref="K7:K16">(+I7/5000)*1000</f>
        <v>0.13541666666666669</v>
      </c>
      <c r="L7" s="129">
        <v>6</v>
      </c>
      <c r="M7" s="84"/>
    </row>
    <row r="8" spans="1:13" ht="39" customHeight="1">
      <c r="A8" s="63"/>
      <c r="B8" s="5" t="s">
        <v>33</v>
      </c>
      <c r="C8" s="18"/>
      <c r="D8" s="17"/>
      <c r="E8" s="6"/>
      <c r="F8" s="54"/>
      <c r="G8" s="54"/>
      <c r="H8" s="86"/>
      <c r="I8" s="21">
        <v>0.6923611111111111</v>
      </c>
      <c r="J8" s="6">
        <f t="shared" si="0"/>
        <v>0.22155555555555556</v>
      </c>
      <c r="K8" s="6">
        <f t="shared" si="1"/>
        <v>0.13847222222222222</v>
      </c>
      <c r="L8" s="64">
        <v>10</v>
      </c>
      <c r="M8" s="84"/>
    </row>
    <row r="9" spans="1:13" ht="39" customHeight="1">
      <c r="A9" s="63"/>
      <c r="B9" s="5" t="s">
        <v>43</v>
      </c>
      <c r="C9" s="18"/>
      <c r="D9" s="17"/>
      <c r="E9" s="6"/>
      <c r="F9" s="54"/>
      <c r="G9" s="54"/>
      <c r="H9" s="86"/>
      <c r="I9" s="21">
        <v>0.7076388888888889</v>
      </c>
      <c r="J9" s="6">
        <f t="shared" si="0"/>
        <v>0.22644444444444445</v>
      </c>
      <c r="K9" s="6">
        <f t="shared" si="1"/>
        <v>0.14152777777777778</v>
      </c>
      <c r="L9" s="64">
        <v>22</v>
      </c>
      <c r="M9" s="84"/>
    </row>
    <row r="10" spans="1:13" ht="39" customHeight="1">
      <c r="A10" s="63"/>
      <c r="B10" s="5" t="s">
        <v>115</v>
      </c>
      <c r="C10" s="18"/>
      <c r="D10" s="17"/>
      <c r="E10" s="6"/>
      <c r="F10" s="54"/>
      <c r="G10" s="54"/>
      <c r="H10" s="86"/>
      <c r="I10" s="35">
        <v>0.74375</v>
      </c>
      <c r="J10" s="6">
        <f t="shared" si="0"/>
        <v>0.23800000000000002</v>
      </c>
      <c r="K10" s="6">
        <f t="shared" si="1"/>
        <v>0.14875000000000002</v>
      </c>
      <c r="L10" s="64">
        <v>56</v>
      </c>
      <c r="M10" s="84"/>
    </row>
    <row r="11" spans="1:13" ht="39" customHeight="1">
      <c r="A11" s="63"/>
      <c r="B11" s="5" t="s">
        <v>177</v>
      </c>
      <c r="C11" s="18"/>
      <c r="D11" s="17"/>
      <c r="E11" s="6"/>
      <c r="F11" s="54"/>
      <c r="G11" s="54"/>
      <c r="H11" s="86"/>
      <c r="I11" s="35">
        <v>0.7618055555555556</v>
      </c>
      <c r="J11" s="6">
        <f t="shared" si="0"/>
        <v>0.2437777777777778</v>
      </c>
      <c r="K11" s="6">
        <f t="shared" si="1"/>
        <v>0.1523611111111111</v>
      </c>
      <c r="L11" s="64">
        <v>85</v>
      </c>
      <c r="M11" s="84"/>
    </row>
    <row r="12" spans="1:13" ht="39" customHeight="1">
      <c r="A12" s="63"/>
      <c r="B12" s="5" t="s">
        <v>44</v>
      </c>
      <c r="C12" s="18"/>
      <c r="D12" s="17"/>
      <c r="E12" s="6"/>
      <c r="F12" s="54"/>
      <c r="G12" s="54"/>
      <c r="H12" s="86"/>
      <c r="I12" s="35">
        <v>0.7694444444444444</v>
      </c>
      <c r="J12" s="6">
        <f t="shared" si="0"/>
        <v>0.2462222222222222</v>
      </c>
      <c r="K12" s="6">
        <f t="shared" si="1"/>
        <v>0.15388888888888888</v>
      </c>
      <c r="L12" s="60">
        <v>98</v>
      </c>
      <c r="M12" s="84"/>
    </row>
    <row r="13" spans="1:13" ht="39" customHeight="1">
      <c r="A13" s="63"/>
      <c r="B13" s="5" t="s">
        <v>72</v>
      </c>
      <c r="C13" s="18"/>
      <c r="D13" s="17"/>
      <c r="E13" s="6"/>
      <c r="F13" s="54"/>
      <c r="G13" s="54"/>
      <c r="H13" s="86"/>
      <c r="I13" s="35">
        <v>0.7972222222222222</v>
      </c>
      <c r="J13" s="6">
        <f t="shared" si="0"/>
        <v>0.25511111111111107</v>
      </c>
      <c r="K13" s="6">
        <f t="shared" si="1"/>
        <v>0.15944444444444442</v>
      </c>
      <c r="L13" s="64">
        <v>120</v>
      </c>
      <c r="M13" s="84"/>
    </row>
    <row r="14" spans="1:13" ht="39" customHeight="1">
      <c r="A14" s="63"/>
      <c r="B14" s="5" t="s">
        <v>45</v>
      </c>
      <c r="C14" s="88"/>
      <c r="D14" s="54"/>
      <c r="E14" s="14"/>
      <c r="F14" s="54"/>
      <c r="G14" s="54"/>
      <c r="H14" s="86"/>
      <c r="I14" s="35">
        <v>0.8118055555555556</v>
      </c>
      <c r="J14" s="6">
        <f t="shared" si="0"/>
        <v>0.2597777777777778</v>
      </c>
      <c r="K14" s="6">
        <f t="shared" si="1"/>
        <v>0.16236111111111112</v>
      </c>
      <c r="L14" s="64">
        <v>134</v>
      </c>
      <c r="M14" s="84"/>
    </row>
    <row r="15" spans="1:13" ht="39" customHeight="1">
      <c r="A15" s="63"/>
      <c r="B15" s="5" t="s">
        <v>71</v>
      </c>
      <c r="C15" s="88"/>
      <c r="D15" s="54"/>
      <c r="E15" s="14"/>
      <c r="F15" s="54"/>
      <c r="G15" s="54"/>
      <c r="H15" s="86"/>
      <c r="I15" s="35">
        <v>0.813888888888889</v>
      </c>
      <c r="J15" s="6">
        <f t="shared" si="0"/>
        <v>0.2604444444444445</v>
      </c>
      <c r="K15" s="6">
        <f t="shared" si="1"/>
        <v>0.1627777777777778</v>
      </c>
      <c r="L15" s="60">
        <v>136</v>
      </c>
      <c r="M15" s="84"/>
    </row>
    <row r="16" spans="1:13" ht="39" customHeight="1">
      <c r="A16" s="63"/>
      <c r="B16" s="5" t="s">
        <v>114</v>
      </c>
      <c r="C16" s="88"/>
      <c r="D16" s="17"/>
      <c r="E16" s="14"/>
      <c r="F16" s="54"/>
      <c r="G16" s="54"/>
      <c r="H16" s="86"/>
      <c r="I16" s="35">
        <v>0.8250000000000001</v>
      </c>
      <c r="J16" s="6">
        <f t="shared" si="0"/>
        <v>0.26400000000000007</v>
      </c>
      <c r="K16" s="6">
        <f t="shared" si="1"/>
        <v>0.16500000000000004</v>
      </c>
      <c r="L16" s="64">
        <v>142</v>
      </c>
      <c r="M16" s="84"/>
    </row>
    <row r="17" spans="2:12" ht="24" customHeight="1">
      <c r="B17" s="122"/>
      <c r="C17" s="229" t="s">
        <v>53</v>
      </c>
      <c r="D17" s="230"/>
      <c r="E17" s="128" t="s">
        <v>260</v>
      </c>
      <c r="F17" s="231" t="s">
        <v>54</v>
      </c>
      <c r="G17" s="231"/>
      <c r="H17" s="112">
        <v>179</v>
      </c>
      <c r="I17" s="120" t="s">
        <v>35</v>
      </c>
      <c r="J17" s="17">
        <f>+I11-I7</f>
        <v>0.08472222222222225</v>
      </c>
      <c r="K17" s="121" t="s">
        <v>59</v>
      </c>
      <c r="L17" s="101">
        <v>169</v>
      </c>
    </row>
  </sheetData>
  <sheetProtection/>
  <mergeCells count="2">
    <mergeCell ref="C17:D17"/>
    <mergeCell ref="F17:G17"/>
  </mergeCells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5"/>
  <sheetViews>
    <sheetView zoomScale="80" zoomScaleNormal="80" zoomScalePageLayoutView="0" workbookViewId="0" topLeftCell="A10">
      <selection activeCell="L22" sqref="L22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8" width="9.57421875" style="0" customWidth="1"/>
    <col min="9" max="9" width="10.7109375" style="0" customWidth="1"/>
    <col min="10" max="10" width="11.421875" style="0" customWidth="1"/>
    <col min="11" max="11" width="12.00390625" style="0" customWidth="1"/>
    <col min="12" max="12" width="8.7109375" style="0" customWidth="1"/>
    <col min="13" max="13" width="9.140625" style="80" customWidth="1"/>
  </cols>
  <sheetData>
    <row r="2" ht="13.5" thickBot="1"/>
    <row r="3" spans="2:12" ht="16.5" thickTop="1">
      <c r="B3" s="47" t="s">
        <v>261</v>
      </c>
      <c r="C3" s="38" t="s">
        <v>0</v>
      </c>
      <c r="D3" s="38"/>
      <c r="E3" s="38"/>
      <c r="F3" s="38"/>
      <c r="G3" s="38"/>
      <c r="H3" s="39"/>
      <c r="I3" s="48" t="s">
        <v>0</v>
      </c>
      <c r="J3" s="38"/>
      <c r="K3" s="73"/>
      <c r="L3" s="42"/>
    </row>
    <row r="4" spans="2:12" ht="15.75">
      <c r="B4" s="49" t="s">
        <v>16</v>
      </c>
      <c r="C4" s="2"/>
      <c r="D4" s="2"/>
      <c r="E4" s="2"/>
      <c r="F4" s="24" t="s">
        <v>0</v>
      </c>
      <c r="G4" s="2"/>
      <c r="H4" s="3"/>
      <c r="I4" s="32" t="s">
        <v>272</v>
      </c>
      <c r="J4" s="2"/>
      <c r="K4" s="2"/>
      <c r="L4" s="44"/>
    </row>
    <row r="5" spans="2:12" ht="23.25" customHeight="1">
      <c r="B5" s="49"/>
      <c r="C5" s="2"/>
      <c r="D5" s="2"/>
      <c r="E5" s="2"/>
      <c r="F5" s="24"/>
      <c r="G5" s="2" t="s">
        <v>0</v>
      </c>
      <c r="H5" s="3"/>
      <c r="I5" s="227">
        <v>0.5902777777777778</v>
      </c>
      <c r="J5" s="2"/>
      <c r="K5" s="2" t="s">
        <v>273</v>
      </c>
      <c r="L5" s="44"/>
    </row>
    <row r="6" spans="2:13" ht="13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29" t="s">
        <v>37</v>
      </c>
      <c r="K6" s="29" t="s">
        <v>80</v>
      </c>
      <c r="L6" s="50" t="s">
        <v>15</v>
      </c>
      <c r="M6" s="80">
        <v>2014</v>
      </c>
    </row>
    <row r="7" spans="1:13" ht="27.75" customHeight="1" thickTop="1">
      <c r="A7" s="63"/>
      <c r="B7" s="5" t="s">
        <v>21</v>
      </c>
      <c r="C7" s="18"/>
      <c r="D7" s="54"/>
      <c r="E7" s="54"/>
      <c r="F7" s="54"/>
      <c r="G7" s="6"/>
      <c r="H7" s="86"/>
      <c r="I7" s="140">
        <v>0.6722222222222222</v>
      </c>
      <c r="J7" s="6"/>
      <c r="K7" s="6"/>
      <c r="L7" s="81">
        <v>63</v>
      </c>
      <c r="M7" s="13">
        <v>0.6909722222222222</v>
      </c>
    </row>
    <row r="8" spans="1:13" ht="27.75" customHeight="1">
      <c r="A8" s="63"/>
      <c r="B8" s="5" t="s">
        <v>33</v>
      </c>
      <c r="C8" s="18"/>
      <c r="D8" s="54"/>
      <c r="E8" s="54"/>
      <c r="F8" s="54"/>
      <c r="G8" s="6"/>
      <c r="H8" s="86"/>
      <c r="I8" s="21">
        <v>0.6854166666666667</v>
      </c>
      <c r="J8" s="6"/>
      <c r="K8" s="6"/>
      <c r="L8" s="55">
        <v>99</v>
      </c>
      <c r="M8" s="13">
        <v>0.7000000000000001</v>
      </c>
    </row>
    <row r="9" spans="1:13" ht="27.75" customHeight="1">
      <c r="A9" s="63"/>
      <c r="B9" s="5" t="s">
        <v>43</v>
      </c>
      <c r="C9" s="18"/>
      <c r="D9" s="54"/>
      <c r="E9" s="54"/>
      <c r="F9" s="54"/>
      <c r="G9" s="6"/>
      <c r="H9" s="86"/>
      <c r="I9" s="21">
        <v>0.720138888888889</v>
      </c>
      <c r="J9" s="6"/>
      <c r="K9" s="6"/>
      <c r="L9" s="55">
        <v>193</v>
      </c>
      <c r="M9" s="13">
        <v>0.7381944444444444</v>
      </c>
    </row>
    <row r="10" spans="1:13" ht="27.75" customHeight="1">
      <c r="A10" s="63"/>
      <c r="B10" s="5" t="s">
        <v>85</v>
      </c>
      <c r="C10" s="18"/>
      <c r="D10" s="54"/>
      <c r="E10" s="14"/>
      <c r="F10" s="54"/>
      <c r="G10" s="6"/>
      <c r="H10" s="86"/>
      <c r="I10" s="21">
        <v>0.7625000000000001</v>
      </c>
      <c r="J10" s="6"/>
      <c r="K10" s="6"/>
      <c r="L10" s="55">
        <v>269</v>
      </c>
      <c r="M10" s="13">
        <v>0.8409722222222222</v>
      </c>
    </row>
    <row r="11" spans="1:13" ht="27.75" customHeight="1">
      <c r="A11" s="63"/>
      <c r="B11" s="5" t="s">
        <v>44</v>
      </c>
      <c r="C11" s="18"/>
      <c r="D11" s="54"/>
      <c r="E11" s="54"/>
      <c r="F11" s="54"/>
      <c r="G11" s="6"/>
      <c r="H11" s="86"/>
      <c r="I11" s="21">
        <v>0.7708333333333334</v>
      </c>
      <c r="J11" s="6"/>
      <c r="K11" s="6"/>
      <c r="L11" s="55">
        <v>278</v>
      </c>
      <c r="M11" s="13">
        <v>0.8215277777777777</v>
      </c>
    </row>
    <row r="12" spans="1:13" ht="27.75" customHeight="1">
      <c r="A12" s="63"/>
      <c r="B12" s="5" t="s">
        <v>115</v>
      </c>
      <c r="C12" s="18"/>
      <c r="D12" s="54"/>
      <c r="E12" s="17"/>
      <c r="F12" s="54"/>
      <c r="G12" s="6"/>
      <c r="H12" s="86"/>
      <c r="I12" s="21">
        <v>0.78125</v>
      </c>
      <c r="J12" s="6"/>
      <c r="K12" s="6"/>
      <c r="L12" s="55">
        <v>292</v>
      </c>
      <c r="M12" s="220" t="s">
        <v>0</v>
      </c>
    </row>
    <row r="13" spans="2:12" ht="20.25" customHeight="1">
      <c r="B13" s="215" t="s">
        <v>53</v>
      </c>
      <c r="C13" s="128" t="s">
        <v>280</v>
      </c>
      <c r="D13" s="236" t="s">
        <v>54</v>
      </c>
      <c r="E13" s="236"/>
      <c r="F13" s="112">
        <v>647</v>
      </c>
      <c r="G13" s="120" t="s">
        <v>35</v>
      </c>
      <c r="H13" s="17">
        <f>+I11-I7</f>
        <v>0.0986111111111112</v>
      </c>
      <c r="I13" s="121" t="s">
        <v>0</v>
      </c>
      <c r="J13" s="121" t="s">
        <v>0</v>
      </c>
      <c r="K13" s="121" t="s">
        <v>59</v>
      </c>
      <c r="L13" s="101">
        <v>301</v>
      </c>
    </row>
    <row r="14" spans="1:13" ht="27.75" customHeight="1">
      <c r="A14" s="63"/>
      <c r="B14" s="173" t="s">
        <v>264</v>
      </c>
      <c r="C14" s="235" t="s">
        <v>265</v>
      </c>
      <c r="D14" s="230"/>
      <c r="E14" s="213" t="s">
        <v>278</v>
      </c>
      <c r="F14" s="217"/>
      <c r="G14" s="216"/>
      <c r="H14" s="218"/>
      <c r="I14" s="125"/>
      <c r="J14" s="216"/>
      <c r="K14" s="216"/>
      <c r="L14" s="219"/>
      <c r="M14" s="13"/>
    </row>
    <row r="15" spans="1:13" ht="27.75" customHeight="1">
      <c r="A15" s="63"/>
      <c r="B15" s="5" t="s">
        <v>72</v>
      </c>
      <c r="C15" s="18"/>
      <c r="D15" s="54"/>
      <c r="E15" s="6"/>
      <c r="F15" s="54"/>
      <c r="G15" s="6"/>
      <c r="H15" s="86"/>
      <c r="I15" s="21">
        <v>0.8034722222222223</v>
      </c>
      <c r="J15" s="6"/>
      <c r="K15" s="6"/>
      <c r="L15" s="55">
        <v>157</v>
      </c>
      <c r="M15" s="13"/>
    </row>
    <row r="16" spans="1:13" ht="27.75" customHeight="1">
      <c r="A16" s="63"/>
      <c r="B16" s="5" t="s">
        <v>114</v>
      </c>
      <c r="C16" s="18"/>
      <c r="D16" s="54"/>
      <c r="E16" s="6"/>
      <c r="F16" s="54"/>
      <c r="G16" s="6"/>
      <c r="H16" s="86"/>
      <c r="I16" s="21">
        <v>0.7965277777777778</v>
      </c>
      <c r="J16" s="6"/>
      <c r="K16" s="6"/>
      <c r="L16" s="55">
        <v>146</v>
      </c>
      <c r="M16" s="13"/>
    </row>
    <row r="17" spans="1:13" ht="27.75" customHeight="1">
      <c r="A17" s="63"/>
      <c r="B17" s="5" t="s">
        <v>117</v>
      </c>
      <c r="C17" s="18"/>
      <c r="D17" s="54"/>
      <c r="E17" s="6"/>
      <c r="F17" s="54"/>
      <c r="G17" s="6"/>
      <c r="H17" s="86"/>
      <c r="I17" s="21">
        <v>0.8222222222222223</v>
      </c>
      <c r="J17" s="6"/>
      <c r="K17" s="6"/>
      <c r="L17" s="55">
        <v>183</v>
      </c>
      <c r="M17" s="13"/>
    </row>
    <row r="18" spans="1:13" ht="27.75" customHeight="1">
      <c r="A18" s="63"/>
      <c r="B18" s="5" t="s">
        <v>74</v>
      </c>
      <c r="C18" s="18"/>
      <c r="D18" s="54"/>
      <c r="E18" s="6"/>
      <c r="F18" s="54"/>
      <c r="G18" s="6"/>
      <c r="H18" s="86"/>
      <c r="I18" s="21">
        <v>0.9888888888888889</v>
      </c>
      <c r="J18" s="6"/>
      <c r="K18" s="6"/>
      <c r="L18" s="55">
        <v>255</v>
      </c>
      <c r="M18" s="13"/>
    </row>
    <row r="19" spans="1:13" ht="27.75" customHeight="1">
      <c r="A19" s="63"/>
      <c r="B19" s="5"/>
      <c r="C19" s="18"/>
      <c r="D19" s="54"/>
      <c r="E19" s="6"/>
      <c r="F19" s="54"/>
      <c r="G19" s="6"/>
      <c r="H19" s="86"/>
      <c r="I19" s="21"/>
      <c r="J19" s="6"/>
      <c r="K19" s="6"/>
      <c r="L19" s="55"/>
      <c r="M19" s="13"/>
    </row>
    <row r="20" spans="1:13" ht="27.75" customHeight="1">
      <c r="A20" s="63"/>
      <c r="B20" s="173" t="s">
        <v>262</v>
      </c>
      <c r="C20" s="235" t="s">
        <v>263</v>
      </c>
      <c r="D20" s="230"/>
      <c r="E20" s="213" t="s">
        <v>276</v>
      </c>
      <c r="F20" s="217"/>
      <c r="G20" s="216"/>
      <c r="H20" s="218"/>
      <c r="I20" s="125"/>
      <c r="J20" s="216"/>
      <c r="K20" s="216"/>
      <c r="L20" s="219"/>
      <c r="M20" s="13"/>
    </row>
    <row r="21" spans="1:13" ht="27.75" customHeight="1">
      <c r="A21" s="63"/>
      <c r="B21" s="5" t="s">
        <v>45</v>
      </c>
      <c r="C21" s="18"/>
      <c r="D21" s="54"/>
      <c r="E21" s="6"/>
      <c r="F21" s="54"/>
      <c r="G21" s="6"/>
      <c r="H21" s="86"/>
      <c r="I21" s="21">
        <v>0.8298611111111112</v>
      </c>
      <c r="J21" s="6"/>
      <c r="K21" s="6"/>
      <c r="L21" s="55">
        <v>239</v>
      </c>
      <c r="M21" s="13"/>
    </row>
    <row r="22" spans="1:13" ht="27.75" customHeight="1">
      <c r="A22" s="63"/>
      <c r="B22" s="5" t="s">
        <v>27</v>
      </c>
      <c r="C22" s="18"/>
      <c r="D22" s="54"/>
      <c r="E22" s="6"/>
      <c r="F22" s="54"/>
      <c r="G22" s="6"/>
      <c r="H22" s="86"/>
      <c r="I22" s="21">
        <v>0.8541666666666666</v>
      </c>
      <c r="J22" s="6"/>
      <c r="K22" s="6"/>
      <c r="L22" s="55">
        <v>267</v>
      </c>
      <c r="M22" s="13"/>
    </row>
    <row r="23" spans="1:13" ht="27.75" customHeight="1">
      <c r="A23" s="63"/>
      <c r="B23" s="5" t="s">
        <v>0</v>
      </c>
      <c r="C23" s="18"/>
      <c r="D23" s="54"/>
      <c r="E23" s="6"/>
      <c r="F23" s="54"/>
      <c r="G23" s="6"/>
      <c r="H23" s="86"/>
      <c r="I23" s="21"/>
      <c r="J23" s="6"/>
      <c r="K23" s="6"/>
      <c r="L23" s="55"/>
      <c r="M23" s="13"/>
    </row>
    <row r="24" spans="6:9" ht="12.75">
      <c r="F24" s="99" t="s">
        <v>0</v>
      </c>
      <c r="G24" s="99" t="s">
        <v>0</v>
      </c>
      <c r="H24" s="99" t="s">
        <v>0</v>
      </c>
      <c r="I24" s="220" t="s">
        <v>0</v>
      </c>
    </row>
    <row r="25" spans="7:9" ht="12.75">
      <c r="G25" s="99" t="s">
        <v>0</v>
      </c>
      <c r="H25" s="99" t="s">
        <v>0</v>
      </c>
      <c r="I25" s="220" t="s">
        <v>0</v>
      </c>
    </row>
  </sheetData>
  <sheetProtection/>
  <mergeCells count="3">
    <mergeCell ref="C20:D20"/>
    <mergeCell ref="C14:D14"/>
    <mergeCell ref="D13:E13"/>
  </mergeCells>
  <printOptions/>
  <pageMargins left="0.5" right="0.5" top="0.5" bottom="0.5" header="0.5" footer="0.5"/>
  <pageSetup fitToHeight="1" fitToWidth="1" horizontalDpi="600" verticalDpi="600" orientation="landscape" scale="9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4"/>
  <sheetViews>
    <sheetView zoomScale="80" zoomScaleNormal="80" zoomScalePageLayoutView="0" workbookViewId="0" topLeftCell="B5">
      <selection activeCell="I24" sqref="I24"/>
    </sheetView>
  </sheetViews>
  <sheetFormatPr defaultColWidth="9.140625" defaultRowHeight="12.75"/>
  <cols>
    <col min="1" max="1" width="2.8515625" style="0" customWidth="1"/>
    <col min="2" max="2" width="19.8515625" style="0" customWidth="1"/>
    <col min="3" max="8" width="9.57421875" style="0" customWidth="1"/>
    <col min="9" max="9" width="10.7109375" style="0" customWidth="1"/>
    <col min="10" max="10" width="11.421875" style="0" customWidth="1"/>
    <col min="11" max="11" width="12.00390625" style="0" customWidth="1"/>
    <col min="12" max="12" width="8.7109375" style="0" customWidth="1"/>
    <col min="13" max="13" width="7.57421875" style="80" customWidth="1"/>
    <col min="14" max="14" width="8.28125" style="80" customWidth="1"/>
  </cols>
  <sheetData>
    <row r="2" ht="13.5" thickBot="1"/>
    <row r="3" spans="2:12" ht="16.5" thickTop="1">
      <c r="B3" s="47" t="s">
        <v>261</v>
      </c>
      <c r="C3" s="38" t="s">
        <v>0</v>
      </c>
      <c r="D3" s="38"/>
      <c r="E3" s="38"/>
      <c r="F3" s="38"/>
      <c r="G3" s="38"/>
      <c r="H3" s="39"/>
      <c r="I3" s="48" t="s">
        <v>0</v>
      </c>
      <c r="J3" s="38"/>
      <c r="K3" s="73"/>
      <c r="L3" s="42"/>
    </row>
    <row r="4" spans="2:12" ht="15.75">
      <c r="B4" s="49" t="s">
        <v>16</v>
      </c>
      <c r="C4" s="2"/>
      <c r="D4" s="2"/>
      <c r="E4" s="2"/>
      <c r="F4" s="24" t="s">
        <v>0</v>
      </c>
      <c r="G4" s="2"/>
      <c r="H4" s="3"/>
      <c r="I4" s="32" t="s">
        <v>111</v>
      </c>
      <c r="J4" s="2"/>
      <c r="K4" s="2"/>
      <c r="L4" s="44"/>
    </row>
    <row r="5" spans="2:12" ht="23.25" customHeight="1">
      <c r="B5" s="49"/>
      <c r="C5" s="2"/>
      <c r="D5" s="2"/>
      <c r="E5" s="2"/>
      <c r="F5" s="24"/>
      <c r="G5" s="2" t="s">
        <v>0</v>
      </c>
      <c r="H5" s="3"/>
      <c r="I5" s="227">
        <v>0.5625</v>
      </c>
      <c r="J5" s="2" t="s">
        <v>0</v>
      </c>
      <c r="K5" s="2" t="s">
        <v>274</v>
      </c>
      <c r="L5" s="44"/>
    </row>
    <row r="6" spans="2:14" ht="13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29" t="s">
        <v>37</v>
      </c>
      <c r="K6" s="29" t="s">
        <v>80</v>
      </c>
      <c r="L6" s="50" t="s">
        <v>15</v>
      </c>
      <c r="M6" s="80">
        <v>2014</v>
      </c>
      <c r="N6" s="221" t="s">
        <v>266</v>
      </c>
    </row>
    <row r="7" spans="1:14" ht="27.75" customHeight="1" thickTop="1">
      <c r="A7" s="63"/>
      <c r="B7" s="5" t="s">
        <v>22</v>
      </c>
      <c r="C7" s="18"/>
      <c r="D7" s="54"/>
      <c r="E7" s="6"/>
      <c r="F7" s="54"/>
      <c r="G7" s="6"/>
      <c r="H7" s="86"/>
      <c r="I7" s="179">
        <v>0.7402777777777777</v>
      </c>
      <c r="J7" s="6"/>
      <c r="K7" s="6"/>
      <c r="L7" s="81">
        <v>11</v>
      </c>
      <c r="M7" s="13">
        <v>0.7652777777777778</v>
      </c>
      <c r="N7" s="80">
        <v>24</v>
      </c>
    </row>
    <row r="8" spans="1:14" ht="27.75" customHeight="1">
      <c r="A8" s="63"/>
      <c r="B8" s="5" t="s">
        <v>28</v>
      </c>
      <c r="C8" s="18"/>
      <c r="D8" s="54"/>
      <c r="E8" s="6"/>
      <c r="F8" s="54"/>
      <c r="G8" s="6"/>
      <c r="H8" s="86"/>
      <c r="I8" s="140">
        <v>0.8027777777777777</v>
      </c>
      <c r="J8" s="6"/>
      <c r="K8" s="6"/>
      <c r="L8" s="55">
        <v>90</v>
      </c>
      <c r="M8" s="13">
        <v>0.8465277777777778</v>
      </c>
      <c r="N8" s="80">
        <v>180</v>
      </c>
    </row>
    <row r="9" spans="1:14" ht="27.75" customHeight="1">
      <c r="A9" s="63"/>
      <c r="B9" s="5" t="s">
        <v>48</v>
      </c>
      <c r="C9" s="18"/>
      <c r="D9" s="54"/>
      <c r="E9" s="6"/>
      <c r="F9" s="54"/>
      <c r="G9" s="6"/>
      <c r="H9" s="86"/>
      <c r="I9" s="21">
        <v>0.8083333333333332</v>
      </c>
      <c r="J9" s="6"/>
      <c r="K9" s="6"/>
      <c r="L9" s="55">
        <v>108</v>
      </c>
      <c r="M9" s="13">
        <v>0.80625</v>
      </c>
      <c r="N9" s="80">
        <v>94</v>
      </c>
    </row>
    <row r="10" spans="1:14" ht="27.75" customHeight="1">
      <c r="A10" s="63"/>
      <c r="B10" s="5" t="s">
        <v>19</v>
      </c>
      <c r="C10" s="18"/>
      <c r="D10" s="54"/>
      <c r="E10" s="6"/>
      <c r="F10" s="54"/>
      <c r="G10" s="6"/>
      <c r="H10" s="86"/>
      <c r="I10" s="140">
        <v>0.8180555555555555</v>
      </c>
      <c r="J10" s="6"/>
      <c r="K10" s="6"/>
      <c r="L10" s="55">
        <v>130</v>
      </c>
      <c r="M10" s="13">
        <v>0.8291666666666666</v>
      </c>
      <c r="N10" s="80">
        <v>147</v>
      </c>
    </row>
    <row r="11" spans="1:14" ht="27.75" customHeight="1">
      <c r="A11" s="63"/>
      <c r="B11" s="5" t="s">
        <v>47</v>
      </c>
      <c r="C11" s="18"/>
      <c r="D11" s="54"/>
      <c r="E11" s="6"/>
      <c r="F11" s="54"/>
      <c r="G11" s="75"/>
      <c r="H11" s="86"/>
      <c r="I11" s="140">
        <v>0.8583333333333334</v>
      </c>
      <c r="J11" s="6"/>
      <c r="K11" s="6"/>
      <c r="L11" s="90">
        <v>207</v>
      </c>
      <c r="M11" s="13">
        <v>0.8951388888888889</v>
      </c>
      <c r="N11" s="80">
        <v>247</v>
      </c>
    </row>
    <row r="12" spans="1:12" ht="27.75" customHeight="1">
      <c r="A12" s="63"/>
      <c r="B12" s="5" t="s">
        <v>49</v>
      </c>
      <c r="C12" s="18"/>
      <c r="D12" s="54"/>
      <c r="E12" s="6"/>
      <c r="F12" s="54"/>
      <c r="G12" s="14"/>
      <c r="H12" s="19"/>
      <c r="I12" s="21">
        <v>0.88125</v>
      </c>
      <c r="J12" s="6"/>
      <c r="K12" s="6"/>
      <c r="L12" s="60">
        <v>234</v>
      </c>
    </row>
    <row r="13" spans="1:13" ht="27.75" customHeight="1">
      <c r="A13" s="63"/>
      <c r="B13" s="5" t="s">
        <v>76</v>
      </c>
      <c r="C13" s="18"/>
      <c r="D13" s="54"/>
      <c r="E13" s="6"/>
      <c r="F13" s="54"/>
      <c r="G13" s="82"/>
      <c r="H13" s="19"/>
      <c r="I13" s="21">
        <v>0.9222222222222222</v>
      </c>
      <c r="J13" s="6"/>
      <c r="K13" s="6"/>
      <c r="L13" s="55">
        <v>261</v>
      </c>
      <c r="M13" s="13">
        <v>0.9270833333333334</v>
      </c>
    </row>
    <row r="14" spans="1:14" ht="27.75" customHeight="1">
      <c r="A14" s="63"/>
      <c r="B14" s="5" t="s">
        <v>275</v>
      </c>
      <c r="C14" s="18"/>
      <c r="D14" s="54"/>
      <c r="E14" s="6"/>
      <c r="F14" s="54"/>
      <c r="G14" s="6"/>
      <c r="H14" s="86"/>
      <c r="I14" s="21">
        <v>0.7895833333333333</v>
      </c>
      <c r="J14" s="6"/>
      <c r="K14" s="6"/>
      <c r="L14" s="55">
        <v>63</v>
      </c>
      <c r="M14" s="13">
        <v>0.7763888888888889</v>
      </c>
      <c r="N14" s="80">
        <v>37</v>
      </c>
    </row>
    <row r="15" spans="2:12" ht="20.25" customHeight="1">
      <c r="B15" s="163" t="s">
        <v>53</v>
      </c>
      <c r="C15" s="128" t="s">
        <v>279</v>
      </c>
      <c r="D15" s="236" t="s">
        <v>54</v>
      </c>
      <c r="E15" s="236"/>
      <c r="F15" s="112">
        <v>395</v>
      </c>
      <c r="G15" s="120" t="s">
        <v>35</v>
      </c>
      <c r="H15" s="17">
        <f>+I11-I7</f>
        <v>0.11805555555555569</v>
      </c>
      <c r="I15" s="121" t="s">
        <v>0</v>
      </c>
      <c r="J15" s="121" t="s">
        <v>0</v>
      </c>
      <c r="K15" s="121" t="s">
        <v>59</v>
      </c>
      <c r="L15" s="101">
        <v>273</v>
      </c>
    </row>
    <row r="16" spans="2:12" ht="20.25" customHeight="1">
      <c r="B16" s="213" t="s">
        <v>269</v>
      </c>
      <c r="C16" s="226" t="s">
        <v>270</v>
      </c>
      <c r="D16" s="222"/>
      <c r="E16" s="214"/>
      <c r="F16" s="228" t="s">
        <v>277</v>
      </c>
      <c r="G16" s="223"/>
      <c r="H16" s="224"/>
      <c r="I16" s="121"/>
      <c r="J16" s="121"/>
      <c r="K16" s="121"/>
      <c r="L16" s="225"/>
    </row>
    <row r="17" spans="1:12" ht="27.75" customHeight="1">
      <c r="A17" s="63"/>
      <c r="B17" s="5" t="s">
        <v>78</v>
      </c>
      <c r="C17" s="18"/>
      <c r="D17" s="54"/>
      <c r="E17" s="75"/>
      <c r="F17" s="54"/>
      <c r="G17" s="82"/>
      <c r="H17" s="19"/>
      <c r="I17" s="21">
        <v>0.8923611111111112</v>
      </c>
      <c r="J17" s="6"/>
      <c r="K17" s="6"/>
      <c r="L17" s="55">
        <v>64</v>
      </c>
    </row>
    <row r="18" spans="1:14" ht="27.75" customHeight="1">
      <c r="A18" s="63"/>
      <c r="B18" s="5" t="s">
        <v>109</v>
      </c>
      <c r="C18" s="18"/>
      <c r="D18" s="54"/>
      <c r="E18" s="6"/>
      <c r="F18" s="54"/>
      <c r="G18" s="82"/>
      <c r="H18" s="19"/>
      <c r="I18" s="21">
        <v>0.96875</v>
      </c>
      <c r="J18" s="6"/>
      <c r="K18" s="6"/>
      <c r="L18" s="55">
        <v>156</v>
      </c>
      <c r="M18" s="13">
        <v>0.9291666666666667</v>
      </c>
      <c r="N18" s="80">
        <v>113</v>
      </c>
    </row>
    <row r="19" spans="1:12" ht="27.75" customHeight="1">
      <c r="A19" s="63"/>
      <c r="B19" s="5" t="s">
        <v>151</v>
      </c>
      <c r="C19" s="18"/>
      <c r="D19" s="54"/>
      <c r="E19" s="6"/>
      <c r="F19" s="54"/>
      <c r="G19" s="82"/>
      <c r="H19" s="19"/>
      <c r="I19" s="20">
        <v>0.9319444444444445</v>
      </c>
      <c r="J19" s="6"/>
      <c r="K19" s="6"/>
      <c r="L19" s="55">
        <v>116</v>
      </c>
    </row>
    <row r="20" spans="1:12" ht="27.75" customHeight="1">
      <c r="A20" s="63"/>
      <c r="B20" s="5" t="s">
        <v>104</v>
      </c>
      <c r="C20" s="18"/>
      <c r="D20" s="54"/>
      <c r="E20" s="6"/>
      <c r="F20" s="54"/>
      <c r="G20" s="82"/>
      <c r="H20" s="19"/>
      <c r="I20" s="20">
        <v>0.94375</v>
      </c>
      <c r="J20" s="6"/>
      <c r="K20" s="6"/>
      <c r="L20" s="55">
        <v>132</v>
      </c>
    </row>
    <row r="21" spans="2:12" ht="24.75" customHeight="1">
      <c r="B21" s="5" t="s">
        <v>82</v>
      </c>
      <c r="C21" s="18" t="s">
        <v>271</v>
      </c>
      <c r="D21" s="54"/>
      <c r="E21" s="6"/>
      <c r="F21" s="54"/>
      <c r="G21" s="82"/>
      <c r="H21" s="19"/>
      <c r="I21" s="20"/>
      <c r="J21" s="6"/>
      <c r="K21" s="6"/>
      <c r="L21" s="55"/>
    </row>
    <row r="22" spans="7:9" ht="27.75" customHeight="1">
      <c r="G22" s="99" t="s">
        <v>268</v>
      </c>
      <c r="H22" s="99" t="s">
        <v>267</v>
      </c>
      <c r="I22" s="13">
        <v>0.8118055555555556</v>
      </c>
    </row>
    <row r="23" spans="2:12" ht="12.75">
      <c r="B23" s="212" t="s">
        <v>53</v>
      </c>
      <c r="C23" s="128" t="s">
        <v>110</v>
      </c>
      <c r="D23" s="236" t="s">
        <v>54</v>
      </c>
      <c r="E23" s="236"/>
      <c r="F23" s="112">
        <v>463</v>
      </c>
      <c r="G23" s="120" t="s">
        <v>35</v>
      </c>
      <c r="H23" s="17">
        <v>0.10347222222222223</v>
      </c>
      <c r="I23" s="121" t="s">
        <v>0</v>
      </c>
      <c r="J23" s="121">
        <v>2014</v>
      </c>
      <c r="K23" s="121" t="s">
        <v>59</v>
      </c>
      <c r="L23" s="101">
        <v>273</v>
      </c>
    </row>
    <row r="24" spans="7:9" ht="12.75">
      <c r="G24" t="s">
        <v>268</v>
      </c>
      <c r="H24" t="s">
        <v>281</v>
      </c>
      <c r="I24" s="13">
        <f>AVERAGE(I7:I11)</f>
        <v>0.8055555555555556</v>
      </c>
    </row>
  </sheetData>
  <sheetProtection/>
  <mergeCells count="2">
    <mergeCell ref="D15:E15"/>
    <mergeCell ref="D23:E23"/>
  </mergeCells>
  <printOptions/>
  <pageMargins left="0.5" right="0.5" top="0.5" bottom="0.5" header="0.5" footer="0.5"/>
  <pageSetup fitToHeight="1" fitToWidth="1"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3"/>
  <sheetViews>
    <sheetView zoomScale="60" zoomScaleNormal="60" zoomScalePageLayoutView="0" workbookViewId="0" topLeftCell="B16">
      <selection activeCell="L41" sqref="L41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8.28125" style="0" customWidth="1"/>
    <col min="4" max="8" width="15.140625" style="0" customWidth="1"/>
    <col min="9" max="9" width="11.140625" style="0" customWidth="1"/>
    <col min="10" max="10" width="9.421875" style="0" customWidth="1"/>
    <col min="11" max="11" width="10.140625" style="0" customWidth="1"/>
    <col min="12" max="12" width="6.57421875" style="0" customWidth="1"/>
    <col min="13" max="13" width="9.421875" style="0" customWidth="1"/>
  </cols>
  <sheetData>
    <row r="2" ht="13.5" thickBot="1"/>
    <row r="3" spans="2:12" ht="16.5" thickTop="1">
      <c r="B3" s="47" t="s">
        <v>41</v>
      </c>
      <c r="C3" s="38" t="s">
        <v>144</v>
      </c>
      <c r="D3" s="38"/>
      <c r="E3" s="38"/>
      <c r="F3" s="38"/>
      <c r="G3" s="38"/>
      <c r="H3" s="39"/>
      <c r="I3" s="48" t="s">
        <v>9</v>
      </c>
      <c r="J3" s="38"/>
      <c r="K3" s="38" t="s">
        <v>0</v>
      </c>
      <c r="L3" s="42"/>
    </row>
    <row r="4" spans="2:13" ht="15.75">
      <c r="B4" s="49" t="s">
        <v>16</v>
      </c>
      <c r="C4" s="2" t="s">
        <v>155</v>
      </c>
      <c r="D4" s="2"/>
      <c r="E4" s="2"/>
      <c r="F4" s="24"/>
      <c r="G4" s="2"/>
      <c r="H4" s="3"/>
      <c r="I4" s="32">
        <v>5000</v>
      </c>
      <c r="J4" s="2" t="s">
        <v>0</v>
      </c>
      <c r="K4" s="2"/>
      <c r="L4" s="44"/>
      <c r="M4" s="12"/>
    </row>
    <row r="5" spans="2:13" ht="7.5" customHeight="1">
      <c r="B5" s="49"/>
      <c r="C5" s="2"/>
      <c r="D5" s="2"/>
      <c r="E5" s="2"/>
      <c r="F5" s="24"/>
      <c r="G5" s="2"/>
      <c r="H5" s="3"/>
      <c r="I5" s="32"/>
      <c r="J5" s="2"/>
      <c r="K5" s="2"/>
      <c r="L5" s="44"/>
      <c r="M5" s="12"/>
    </row>
    <row r="6" spans="2:13" ht="16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116" t="s">
        <v>37</v>
      </c>
      <c r="K6" s="116" t="s">
        <v>80</v>
      </c>
      <c r="L6" s="50" t="s">
        <v>15</v>
      </c>
      <c r="M6" s="12"/>
    </row>
    <row r="7" spans="1:15" ht="27" customHeight="1" thickTop="1">
      <c r="A7" s="63"/>
      <c r="B7" s="5" t="s">
        <v>21</v>
      </c>
      <c r="C7" s="18">
        <v>0.21458333333333335</v>
      </c>
      <c r="D7" s="17">
        <f aca="true" t="shared" si="0" ref="D7:D14">+E7-C7</f>
        <v>0.22500000000000003</v>
      </c>
      <c r="E7" s="6">
        <v>0.4395833333333334</v>
      </c>
      <c r="F7" s="54">
        <f aca="true" t="shared" si="1" ref="F7:F14">+G7-E7</f>
        <v>0.22170156407669023</v>
      </c>
      <c r="G7" s="6">
        <f aca="true" t="shared" si="2" ref="G7:G14">(+I7/4955)*4800</f>
        <v>0.6612848974100236</v>
      </c>
      <c r="H7" s="86">
        <f aca="true" t="shared" si="3" ref="H7:H14">AVERAGE(F7,D7)</f>
        <v>0.22335078203834513</v>
      </c>
      <c r="I7" s="21">
        <v>0.6826388888888889</v>
      </c>
      <c r="J7" s="6">
        <f>(+I7/5000)*1600</f>
        <v>0.21844444444444447</v>
      </c>
      <c r="K7" s="6">
        <f>(+I7/5000)*1000</f>
        <v>0.13652777777777778</v>
      </c>
      <c r="L7" s="55">
        <v>1</v>
      </c>
      <c r="M7" s="84"/>
      <c r="N7" s="99" t="s">
        <v>0</v>
      </c>
      <c r="O7" s="99" t="s">
        <v>0</v>
      </c>
    </row>
    <row r="8" spans="1:13" ht="27" customHeight="1">
      <c r="A8" s="63"/>
      <c r="B8" s="5" t="s">
        <v>33</v>
      </c>
      <c r="C8" s="18">
        <v>0.21458333333333335</v>
      </c>
      <c r="D8" s="17">
        <f t="shared" si="0"/>
        <v>0.22638888888888892</v>
      </c>
      <c r="E8" s="6">
        <v>0.44097222222222227</v>
      </c>
      <c r="F8" s="54">
        <f t="shared" si="1"/>
        <v>0.22434900213028358</v>
      </c>
      <c r="G8" s="6">
        <f t="shared" si="2"/>
        <v>0.6653212243525058</v>
      </c>
      <c r="H8" s="86">
        <f t="shared" si="3"/>
        <v>0.22536894550958625</v>
      </c>
      <c r="I8" s="21">
        <v>0.6868055555555556</v>
      </c>
      <c r="J8" s="6">
        <f aca="true" t="shared" si="4" ref="J8:J14">(+I8/5000)*1600</f>
        <v>0.21977777777777777</v>
      </c>
      <c r="K8" s="6">
        <f>(+I8/5000)*1000</f>
        <v>0.1373611111111111</v>
      </c>
      <c r="L8" s="55">
        <v>2</v>
      </c>
      <c r="M8" s="84"/>
    </row>
    <row r="9" spans="1:13" ht="27" customHeight="1">
      <c r="A9" s="63"/>
      <c r="B9" s="76" t="s">
        <v>43</v>
      </c>
      <c r="C9" s="79">
        <v>0.22430555555555556</v>
      </c>
      <c r="D9" s="17">
        <f t="shared" si="0"/>
        <v>0.24999999999999997</v>
      </c>
      <c r="E9" s="65">
        <v>0.47430555555555554</v>
      </c>
      <c r="F9" s="54">
        <f t="shared" si="1"/>
        <v>0.24954240946294437</v>
      </c>
      <c r="G9" s="6">
        <f t="shared" si="2"/>
        <v>0.7238479650184999</v>
      </c>
      <c r="H9" s="86">
        <f t="shared" si="3"/>
        <v>0.24977120473147219</v>
      </c>
      <c r="I9" s="21">
        <v>0.7472222222222222</v>
      </c>
      <c r="J9" s="6">
        <f t="shared" si="4"/>
        <v>0.2391111111111111</v>
      </c>
      <c r="K9" s="6">
        <f aca="true" t="shared" si="5" ref="K9:K14">(+I9/5000)*1000</f>
        <v>0.14944444444444446</v>
      </c>
      <c r="L9" s="55">
        <v>7</v>
      </c>
      <c r="M9" s="84"/>
    </row>
    <row r="10" spans="1:13" ht="27" customHeight="1">
      <c r="A10" s="63"/>
      <c r="B10" s="76" t="s">
        <v>44</v>
      </c>
      <c r="C10" s="79">
        <v>0.23194444444444443</v>
      </c>
      <c r="D10" s="17">
        <f t="shared" si="0"/>
        <v>0.2618055555555555</v>
      </c>
      <c r="E10" s="65">
        <v>0.49374999999999997</v>
      </c>
      <c r="F10" s="54">
        <f t="shared" si="1"/>
        <v>0.2617158594012781</v>
      </c>
      <c r="G10" s="6">
        <f t="shared" si="2"/>
        <v>0.7554658594012781</v>
      </c>
      <c r="H10" s="86">
        <f t="shared" si="3"/>
        <v>0.26176070747841684</v>
      </c>
      <c r="I10" s="95">
        <v>0.779861111111111</v>
      </c>
      <c r="J10" s="6">
        <f t="shared" si="4"/>
        <v>0.2495555555555555</v>
      </c>
      <c r="K10" s="6">
        <f t="shared" si="5"/>
        <v>0.1559722222222222</v>
      </c>
      <c r="L10" s="96">
        <v>14</v>
      </c>
      <c r="M10" s="84"/>
    </row>
    <row r="11" spans="1:13" ht="27" customHeight="1">
      <c r="A11" s="63"/>
      <c r="B11" s="5" t="s">
        <v>115</v>
      </c>
      <c r="C11" s="18">
        <v>0.24166666666666667</v>
      </c>
      <c r="D11" s="17">
        <f t="shared" si="0"/>
        <v>0.26388888888888884</v>
      </c>
      <c r="E11" s="6">
        <v>0.5055555555555555</v>
      </c>
      <c r="F11" s="54">
        <f t="shared" si="1"/>
        <v>0.2694192174010539</v>
      </c>
      <c r="G11" s="6">
        <f t="shared" si="2"/>
        <v>0.7749747729566094</v>
      </c>
      <c r="H11" s="86">
        <f t="shared" si="3"/>
        <v>0.26665405314497137</v>
      </c>
      <c r="I11" s="21">
        <v>0.7999999999999999</v>
      </c>
      <c r="J11" s="6">
        <f t="shared" si="4"/>
        <v>0.256</v>
      </c>
      <c r="K11" s="6">
        <f t="shared" si="5"/>
        <v>0.15999999999999998</v>
      </c>
      <c r="L11" s="55">
        <v>19</v>
      </c>
      <c r="M11" s="84"/>
    </row>
    <row r="12" spans="1:13" ht="27" customHeight="1">
      <c r="A12" s="63"/>
      <c r="B12" s="76" t="s">
        <v>114</v>
      </c>
      <c r="C12" s="79">
        <v>0.23819444444444446</v>
      </c>
      <c r="D12" s="17">
        <f t="shared" si="0"/>
        <v>0.2701388888888888</v>
      </c>
      <c r="E12" s="65">
        <v>0.5083333333333333</v>
      </c>
      <c r="F12" s="54">
        <f t="shared" si="1"/>
        <v>0.27404137235116055</v>
      </c>
      <c r="G12" s="6">
        <f t="shared" si="2"/>
        <v>0.7823747056844939</v>
      </c>
      <c r="H12" s="86">
        <f t="shared" si="3"/>
        <v>0.2720901306200247</v>
      </c>
      <c r="I12" s="51">
        <v>0.8076388888888889</v>
      </c>
      <c r="J12" s="6">
        <f t="shared" si="4"/>
        <v>0.2584444444444444</v>
      </c>
      <c r="K12" s="6">
        <f t="shared" si="5"/>
        <v>0.16152777777777777</v>
      </c>
      <c r="L12" s="78">
        <v>25</v>
      </c>
      <c r="M12" s="84"/>
    </row>
    <row r="13" spans="1:13" ht="27" customHeight="1">
      <c r="A13" s="63"/>
      <c r="B13" s="76" t="s">
        <v>85</v>
      </c>
      <c r="C13" s="79">
        <v>0.2423611111111111</v>
      </c>
      <c r="D13" s="17">
        <f t="shared" si="0"/>
        <v>0.2729166666666667</v>
      </c>
      <c r="E13" s="65">
        <v>0.5152777777777778</v>
      </c>
      <c r="F13" s="54">
        <f t="shared" si="1"/>
        <v>0.2744968606346003</v>
      </c>
      <c r="G13" s="6">
        <f t="shared" si="2"/>
        <v>0.7897746384123782</v>
      </c>
      <c r="H13" s="86">
        <f t="shared" si="3"/>
        <v>0.2737067636506335</v>
      </c>
      <c r="I13" s="51">
        <v>0.8152777777777778</v>
      </c>
      <c r="J13" s="6">
        <f t="shared" si="4"/>
        <v>0.2608888888888889</v>
      </c>
      <c r="K13" s="6">
        <f t="shared" si="5"/>
        <v>0.16305555555555556</v>
      </c>
      <c r="L13" s="78">
        <v>31</v>
      </c>
      <c r="M13" s="84"/>
    </row>
    <row r="14" spans="1:13" ht="27" customHeight="1">
      <c r="A14" s="63"/>
      <c r="B14" s="76" t="s">
        <v>116</v>
      </c>
      <c r="C14" s="79">
        <v>0.2611111111111111</v>
      </c>
      <c r="D14" s="17">
        <f t="shared" si="0"/>
        <v>0.29097222222222224</v>
      </c>
      <c r="E14" s="65">
        <v>0.5520833333333334</v>
      </c>
      <c r="F14" s="54">
        <f t="shared" si="1"/>
        <v>0.2854545072317525</v>
      </c>
      <c r="G14" s="6">
        <f t="shared" si="2"/>
        <v>0.8375378405650858</v>
      </c>
      <c r="H14" s="86">
        <f t="shared" si="3"/>
        <v>0.28821336472698733</v>
      </c>
      <c r="I14" s="51">
        <v>0.8645833333333334</v>
      </c>
      <c r="J14" s="6">
        <f t="shared" si="4"/>
        <v>0.27666666666666667</v>
      </c>
      <c r="K14" s="6">
        <f t="shared" si="5"/>
        <v>0.1729166666666667</v>
      </c>
      <c r="L14" s="78">
        <v>49</v>
      </c>
      <c r="M14" s="84"/>
    </row>
    <row r="15" spans="1:13" ht="17.25" customHeight="1">
      <c r="A15" s="63"/>
      <c r="B15" s="76"/>
      <c r="C15" s="79"/>
      <c r="D15" s="17"/>
      <c r="E15" s="65"/>
      <c r="F15" s="54"/>
      <c r="G15" s="6"/>
      <c r="H15" s="86"/>
      <c r="I15" s="51"/>
      <c r="J15" s="6"/>
      <c r="K15" s="6"/>
      <c r="L15" s="78"/>
      <c r="M15" s="84"/>
    </row>
    <row r="16" spans="1:12" ht="18.75" customHeight="1">
      <c r="A16" s="63"/>
      <c r="B16" s="5" t="s">
        <v>35</v>
      </c>
      <c r="C16" s="18">
        <f>+I11-I7</f>
        <v>0.11736111111111103</v>
      </c>
      <c r="D16" s="17" t="s">
        <v>42</v>
      </c>
      <c r="E16" s="128">
        <v>63</v>
      </c>
      <c r="F16" s="141" t="s">
        <v>161</v>
      </c>
      <c r="G16" s="16"/>
      <c r="H16" s="15"/>
      <c r="I16" s="51" t="s">
        <v>15</v>
      </c>
      <c r="J16" s="114" t="s">
        <v>160</v>
      </c>
      <c r="K16" s="100" t="s">
        <v>60</v>
      </c>
      <c r="L16" s="101">
        <v>79</v>
      </c>
    </row>
    <row r="17" spans="1:12" ht="14.25" customHeight="1" thickBot="1">
      <c r="A17" s="63"/>
      <c r="B17" s="53" t="s">
        <v>145</v>
      </c>
      <c r="C17" s="36" t="s">
        <v>4</v>
      </c>
      <c r="D17" s="23"/>
      <c r="E17" s="127" t="s">
        <v>98</v>
      </c>
      <c r="F17" s="23"/>
      <c r="G17" s="23"/>
      <c r="H17" s="22"/>
      <c r="I17" s="113" t="s">
        <v>3</v>
      </c>
      <c r="J17" s="116" t="s">
        <v>37</v>
      </c>
      <c r="K17" s="116" t="s">
        <v>80</v>
      </c>
      <c r="L17" s="97"/>
    </row>
    <row r="18" spans="1:13" ht="22.5" customHeight="1" thickTop="1">
      <c r="A18" s="63"/>
      <c r="B18" s="5" t="s">
        <v>50</v>
      </c>
      <c r="C18" s="18">
        <v>0.2590277777777778</v>
      </c>
      <c r="D18" s="17">
        <f>+E18-C18</f>
        <v>0.28750000000000003</v>
      </c>
      <c r="E18" s="6">
        <v>0.5465277777777778</v>
      </c>
      <c r="F18" s="54"/>
      <c r="G18" s="6"/>
      <c r="H18" s="86"/>
      <c r="I18" s="21">
        <v>0.6909722222222222</v>
      </c>
      <c r="J18" s="6">
        <f>(+M18/4000)*1600</f>
        <v>0.275356302753563</v>
      </c>
      <c r="K18" s="6">
        <f>(+M18/4000)*1000</f>
        <v>0.17209768922097687</v>
      </c>
      <c r="L18" s="60">
        <v>1</v>
      </c>
      <c r="M18" s="117">
        <f aca="true" t="shared" si="6" ref="M18:M24">+(I18/4015)*4000</f>
        <v>0.6883907568839075</v>
      </c>
    </row>
    <row r="19" spans="1:13" ht="22.5" customHeight="1">
      <c r="A19" s="63"/>
      <c r="B19" s="5" t="s">
        <v>71</v>
      </c>
      <c r="C19" s="18">
        <v>0.27152777777777776</v>
      </c>
      <c r="D19" s="17">
        <f aca="true" t="shared" si="7" ref="D19:D24">+E19-C19</f>
        <v>0.2888888888888889</v>
      </c>
      <c r="E19" s="6">
        <v>0.5604166666666667</v>
      </c>
      <c r="F19" s="54"/>
      <c r="G19" s="6"/>
      <c r="H19" s="86"/>
      <c r="I19" s="21">
        <v>0.7020833333333334</v>
      </c>
      <c r="J19" s="6">
        <f aca="true" t="shared" si="8" ref="J19:J24">(+M19/4000)*1600</f>
        <v>0.2797841427978415</v>
      </c>
      <c r="K19" s="6">
        <f aca="true" t="shared" si="9" ref="K19:K24">(+M19/4000)*1000</f>
        <v>0.1748650892486509</v>
      </c>
      <c r="L19" s="55">
        <v>3</v>
      </c>
      <c r="M19" s="117">
        <f t="shared" si="6"/>
        <v>0.6994603569946036</v>
      </c>
    </row>
    <row r="20" spans="1:13" ht="22.5" customHeight="1">
      <c r="A20" s="63"/>
      <c r="B20" s="76" t="s">
        <v>69</v>
      </c>
      <c r="C20" s="79">
        <v>0.2604166666666667</v>
      </c>
      <c r="D20" s="17">
        <f t="shared" si="7"/>
        <v>0.3013888888888889</v>
      </c>
      <c r="E20" s="6">
        <v>0.5618055555555556</v>
      </c>
      <c r="F20" s="54"/>
      <c r="G20" s="6"/>
      <c r="H20" s="86"/>
      <c r="I20" s="21">
        <v>0.71875</v>
      </c>
      <c r="J20" s="6">
        <f t="shared" si="8"/>
        <v>0.286425902864259</v>
      </c>
      <c r="K20" s="6">
        <f t="shared" si="9"/>
        <v>0.1790161892901619</v>
      </c>
      <c r="L20" s="55">
        <v>4</v>
      </c>
      <c r="M20" s="117">
        <f t="shared" si="6"/>
        <v>0.7160647571606475</v>
      </c>
    </row>
    <row r="21" spans="1:13" ht="22.5" customHeight="1">
      <c r="A21" s="63"/>
      <c r="B21" s="76" t="s">
        <v>40</v>
      </c>
      <c r="C21" s="79">
        <v>0.25972222222222224</v>
      </c>
      <c r="D21" s="17">
        <f t="shared" si="7"/>
        <v>0.3083333333333333</v>
      </c>
      <c r="E21" s="14">
        <v>0.5680555555555555</v>
      </c>
      <c r="F21" s="54"/>
      <c r="G21" s="6"/>
      <c r="H21" s="86"/>
      <c r="I21" s="35">
        <v>0.7291666666666666</v>
      </c>
      <c r="J21" s="6">
        <f t="shared" si="8"/>
        <v>0.29057700290577</v>
      </c>
      <c r="K21" s="6">
        <f t="shared" si="9"/>
        <v>0.18161062681610626</v>
      </c>
      <c r="L21" s="60">
        <v>8</v>
      </c>
      <c r="M21" s="117">
        <f t="shared" si="6"/>
        <v>0.726442507264425</v>
      </c>
    </row>
    <row r="22" spans="1:13" ht="22.5" customHeight="1">
      <c r="A22" s="63"/>
      <c r="B22" s="76" t="s">
        <v>27</v>
      </c>
      <c r="C22" s="79">
        <v>0.2604166666666667</v>
      </c>
      <c r="D22" s="17">
        <f t="shared" si="7"/>
        <v>0.3083333333333333</v>
      </c>
      <c r="E22" s="14">
        <v>0.56875</v>
      </c>
      <c r="F22" s="54"/>
      <c r="G22" s="6"/>
      <c r="H22" s="86"/>
      <c r="I22" s="35">
        <v>0.7354166666666666</v>
      </c>
      <c r="J22" s="6">
        <f t="shared" si="8"/>
        <v>0.2930676629306766</v>
      </c>
      <c r="K22" s="6">
        <f t="shared" si="9"/>
        <v>0.1831672893316729</v>
      </c>
      <c r="L22" s="64">
        <v>10</v>
      </c>
      <c r="M22" s="117">
        <f t="shared" si="6"/>
        <v>0.7326691573266916</v>
      </c>
    </row>
    <row r="23" spans="1:13" ht="22.5" customHeight="1">
      <c r="A23" s="63"/>
      <c r="B23" s="5" t="s">
        <v>118</v>
      </c>
      <c r="C23" s="18">
        <v>0.2847222222222222</v>
      </c>
      <c r="D23" s="17">
        <f t="shared" si="7"/>
        <v>0.31666666666666665</v>
      </c>
      <c r="E23" s="14">
        <v>0.6013888888888889</v>
      </c>
      <c r="F23" s="54"/>
      <c r="G23" s="6"/>
      <c r="H23" s="86"/>
      <c r="I23" s="35">
        <v>0.7597222222222223</v>
      </c>
      <c r="J23" s="6">
        <f t="shared" si="8"/>
        <v>0.30275356302753564</v>
      </c>
      <c r="K23" s="6">
        <f t="shared" si="9"/>
        <v>0.1892209768922098</v>
      </c>
      <c r="L23" s="60">
        <v>15</v>
      </c>
      <c r="M23" s="117">
        <f t="shared" si="6"/>
        <v>0.7568839075688392</v>
      </c>
    </row>
    <row r="24" spans="1:13" ht="22.5" customHeight="1">
      <c r="A24" s="63"/>
      <c r="B24" s="5" t="s">
        <v>70</v>
      </c>
      <c r="C24" s="18">
        <v>0.33125</v>
      </c>
      <c r="D24" s="17">
        <f t="shared" si="7"/>
        <v>0.3791666666666667</v>
      </c>
      <c r="E24" s="14">
        <v>0.7104166666666667</v>
      </c>
      <c r="F24" s="54"/>
      <c r="G24" s="6"/>
      <c r="H24" s="86"/>
      <c r="I24" s="95">
        <v>0.9006944444444445</v>
      </c>
      <c r="J24" s="6">
        <f t="shared" si="8"/>
        <v>0.3589317835893178</v>
      </c>
      <c r="K24" s="6">
        <f t="shared" si="9"/>
        <v>0.22433236474332363</v>
      </c>
      <c r="L24" s="64">
        <v>23</v>
      </c>
      <c r="M24" s="117">
        <f t="shared" si="6"/>
        <v>0.8973294589732945</v>
      </c>
    </row>
    <row r="25" spans="1:13" ht="13.5" customHeight="1">
      <c r="A25" s="63"/>
      <c r="B25" s="5"/>
      <c r="C25" s="18"/>
      <c r="D25" s="17"/>
      <c r="E25" s="6"/>
      <c r="F25" s="17"/>
      <c r="G25" s="6"/>
      <c r="H25" s="10"/>
      <c r="I25" s="130"/>
      <c r="J25" s="6"/>
      <c r="K25" s="6"/>
      <c r="L25" s="55"/>
      <c r="M25" s="115"/>
    </row>
    <row r="26" spans="1:12" ht="18.75" customHeight="1">
      <c r="A26" s="63"/>
      <c r="B26" s="5" t="s">
        <v>35</v>
      </c>
      <c r="C26" s="18">
        <f>+I22-I18</f>
        <v>0.0444444444444444</v>
      </c>
      <c r="D26" s="17" t="s">
        <v>42</v>
      </c>
      <c r="E26" s="128">
        <v>63</v>
      </c>
      <c r="F26" s="167">
        <v>27</v>
      </c>
      <c r="G26" s="16"/>
      <c r="H26" s="15"/>
      <c r="I26" s="51" t="s">
        <v>15</v>
      </c>
      <c r="J26" s="114" t="s">
        <v>64</v>
      </c>
      <c r="K26" s="100" t="s">
        <v>60</v>
      </c>
      <c r="L26" s="101">
        <v>26</v>
      </c>
    </row>
    <row r="27" spans="1:12" ht="18.75" customHeight="1" thickBot="1">
      <c r="A27" s="63"/>
      <c r="B27" s="53" t="s">
        <v>51</v>
      </c>
      <c r="C27" s="36" t="s">
        <v>4</v>
      </c>
      <c r="D27" s="23"/>
      <c r="E27" s="23"/>
      <c r="F27" s="23"/>
      <c r="G27" s="23"/>
      <c r="H27" s="22"/>
      <c r="I27" s="113" t="s">
        <v>3</v>
      </c>
      <c r="J27" s="116" t="s">
        <v>37</v>
      </c>
      <c r="K27" s="116" t="s">
        <v>80</v>
      </c>
      <c r="L27" s="97"/>
    </row>
    <row r="28" spans="1:13" ht="24.75" customHeight="1" thickTop="1">
      <c r="A28" s="63"/>
      <c r="B28" s="76" t="s">
        <v>117</v>
      </c>
      <c r="C28" s="79">
        <v>0.25625000000000003</v>
      </c>
      <c r="D28" s="77"/>
      <c r="E28" s="65"/>
      <c r="F28" s="77"/>
      <c r="G28" s="92"/>
      <c r="H28" s="93"/>
      <c r="I28" s="51">
        <v>0.49652777777777773</v>
      </c>
      <c r="J28" s="6">
        <f aca="true" t="shared" si="10" ref="J28:J38">(+I28/3000)*1600</f>
        <v>0.2648148148148148</v>
      </c>
      <c r="K28" s="6">
        <f aca="true" t="shared" si="11" ref="K28:K38">(+I28/3000)*1000</f>
        <v>0.16550925925925924</v>
      </c>
      <c r="L28" s="78">
        <v>4</v>
      </c>
      <c r="M28" s="83"/>
    </row>
    <row r="29" spans="1:13" ht="24.75" customHeight="1">
      <c r="A29" s="63"/>
      <c r="B29" s="76" t="s">
        <v>147</v>
      </c>
      <c r="C29" s="79">
        <v>0.27152777777777776</v>
      </c>
      <c r="D29" s="77"/>
      <c r="E29" s="65"/>
      <c r="F29" s="77"/>
      <c r="G29" s="92"/>
      <c r="H29" s="93"/>
      <c r="I29" s="51">
        <v>0.5555555555555556</v>
      </c>
      <c r="J29" s="6">
        <f t="shared" si="10"/>
        <v>0.29629629629629634</v>
      </c>
      <c r="K29" s="6">
        <f t="shared" si="11"/>
        <v>0.1851851851851852</v>
      </c>
      <c r="L29" s="78">
        <v>19</v>
      </c>
      <c r="M29" s="83"/>
    </row>
    <row r="30" spans="1:13" ht="24.75" customHeight="1">
      <c r="A30" s="63"/>
      <c r="B30" s="76" t="s">
        <v>74</v>
      </c>
      <c r="C30" s="79">
        <v>0.28750000000000003</v>
      </c>
      <c r="D30" s="77"/>
      <c r="E30" s="65"/>
      <c r="F30" s="77"/>
      <c r="G30" s="92"/>
      <c r="H30" s="93"/>
      <c r="I30" s="51">
        <v>0.55625</v>
      </c>
      <c r="J30" s="6">
        <f t="shared" si="10"/>
        <v>0.2966666666666667</v>
      </c>
      <c r="K30" s="6">
        <f t="shared" si="11"/>
        <v>0.18541666666666667</v>
      </c>
      <c r="L30" s="78">
        <v>21</v>
      </c>
      <c r="M30" s="83"/>
    </row>
    <row r="31" spans="1:13" ht="24.75" customHeight="1">
      <c r="A31" s="63"/>
      <c r="B31" s="76" t="s">
        <v>121</v>
      </c>
      <c r="C31" s="79">
        <v>0.2951388888888889</v>
      </c>
      <c r="D31" s="77"/>
      <c r="E31" s="65"/>
      <c r="F31" s="77"/>
      <c r="G31" s="92"/>
      <c r="H31" s="93"/>
      <c r="I31" s="51">
        <v>0.5569444444444445</v>
      </c>
      <c r="J31" s="6">
        <f t="shared" si="10"/>
        <v>0.29703703703703704</v>
      </c>
      <c r="K31" s="6">
        <f t="shared" si="11"/>
        <v>0.18564814814814817</v>
      </c>
      <c r="L31" s="78">
        <v>23</v>
      </c>
      <c r="M31" s="83"/>
    </row>
    <row r="32" spans="1:13" ht="24.75" customHeight="1">
      <c r="A32" s="63"/>
      <c r="B32" s="76" t="s">
        <v>119</v>
      </c>
      <c r="C32" s="79">
        <v>0.28750000000000003</v>
      </c>
      <c r="D32" s="77"/>
      <c r="E32" s="65"/>
      <c r="F32" s="77"/>
      <c r="G32" s="92"/>
      <c r="H32" s="93"/>
      <c r="I32" s="51">
        <v>0.5652777777777778</v>
      </c>
      <c r="J32" s="6">
        <f t="shared" si="10"/>
        <v>0.30148148148148146</v>
      </c>
      <c r="K32" s="6">
        <f t="shared" si="11"/>
        <v>0.1884259259259259</v>
      </c>
      <c r="L32" s="78">
        <v>24</v>
      </c>
      <c r="M32" s="83"/>
    </row>
    <row r="33" spans="1:13" ht="24.75" customHeight="1">
      <c r="A33" s="63"/>
      <c r="B33" s="76" t="s">
        <v>120</v>
      </c>
      <c r="C33" s="79">
        <v>0.3020833333333333</v>
      </c>
      <c r="D33" s="77"/>
      <c r="E33" s="65"/>
      <c r="F33" s="77"/>
      <c r="G33" s="92"/>
      <c r="H33" s="93"/>
      <c r="I33" s="51">
        <v>0.5902777777777778</v>
      </c>
      <c r="J33" s="6">
        <f t="shared" si="10"/>
        <v>0.3148148148148148</v>
      </c>
      <c r="K33" s="6">
        <f t="shared" si="11"/>
        <v>0.19675925925925927</v>
      </c>
      <c r="L33" s="78">
        <v>30</v>
      </c>
      <c r="M33" s="83"/>
    </row>
    <row r="34" spans="1:13" ht="24.75" customHeight="1">
      <c r="A34" s="63"/>
      <c r="B34" s="76" t="s">
        <v>102</v>
      </c>
      <c r="C34" s="79">
        <v>0.3013888888888889</v>
      </c>
      <c r="D34" s="77"/>
      <c r="E34" s="65"/>
      <c r="F34" s="77"/>
      <c r="G34" s="92"/>
      <c r="H34" s="93"/>
      <c r="I34" s="51">
        <v>0.5958333333333333</v>
      </c>
      <c r="J34" s="6">
        <f t="shared" si="10"/>
        <v>0.31777777777777777</v>
      </c>
      <c r="K34" s="6">
        <f t="shared" si="11"/>
        <v>0.1986111111111111</v>
      </c>
      <c r="L34" s="98">
        <v>31</v>
      </c>
      <c r="M34" s="83"/>
    </row>
    <row r="35" spans="1:13" ht="24.75" customHeight="1">
      <c r="A35" s="63"/>
      <c r="B35" s="76" t="s">
        <v>73</v>
      </c>
      <c r="C35" s="79">
        <v>0.3055555555555555</v>
      </c>
      <c r="D35" s="77"/>
      <c r="E35" s="65"/>
      <c r="F35" s="77"/>
      <c r="G35" s="92"/>
      <c r="H35" s="93"/>
      <c r="I35" s="51">
        <v>0.6020833333333333</v>
      </c>
      <c r="J35" s="6">
        <f t="shared" si="10"/>
        <v>0.32111111111111107</v>
      </c>
      <c r="K35" s="6">
        <f t="shared" si="11"/>
        <v>0.20069444444444443</v>
      </c>
      <c r="L35" s="78">
        <v>40</v>
      </c>
      <c r="M35" s="83"/>
    </row>
    <row r="36" spans="1:13" ht="24.75" customHeight="1">
      <c r="A36" s="63"/>
      <c r="B36" s="76" t="s">
        <v>84</v>
      </c>
      <c r="C36" s="79">
        <v>0.3111111111111111</v>
      </c>
      <c r="D36" s="77"/>
      <c r="E36" s="65"/>
      <c r="F36" s="77"/>
      <c r="G36" s="92"/>
      <c r="H36" s="93"/>
      <c r="I36" s="51">
        <v>0.6118055555555556</v>
      </c>
      <c r="J36" s="6">
        <f t="shared" si="10"/>
        <v>0.3262962962962963</v>
      </c>
      <c r="K36" s="6">
        <f t="shared" si="11"/>
        <v>0.2039351851851852</v>
      </c>
      <c r="L36" s="78">
        <v>45</v>
      </c>
      <c r="M36" s="83"/>
    </row>
    <row r="37" spans="1:13" ht="24.75" customHeight="1">
      <c r="A37" s="63"/>
      <c r="B37" s="76" t="s">
        <v>122</v>
      </c>
      <c r="C37" s="79">
        <v>0.32222222222222224</v>
      </c>
      <c r="D37" s="77"/>
      <c r="E37" s="65"/>
      <c r="F37" s="77"/>
      <c r="G37" s="92"/>
      <c r="H37" s="93"/>
      <c r="I37" s="51">
        <v>0.625</v>
      </c>
      <c r="J37" s="6">
        <f t="shared" si="10"/>
        <v>0.33333333333333337</v>
      </c>
      <c r="K37" s="6">
        <f t="shared" si="11"/>
        <v>0.20833333333333334</v>
      </c>
      <c r="L37" s="78">
        <v>49</v>
      </c>
      <c r="M37" s="83"/>
    </row>
    <row r="38" spans="1:13" ht="24.75" customHeight="1">
      <c r="A38" s="63"/>
      <c r="B38" s="76" t="s">
        <v>146</v>
      </c>
      <c r="C38" s="79">
        <v>0.33194444444444443</v>
      </c>
      <c r="D38" s="77"/>
      <c r="E38" s="65"/>
      <c r="F38" s="77"/>
      <c r="G38" s="92"/>
      <c r="H38" s="93"/>
      <c r="I38" s="51">
        <v>0.6298611111111111</v>
      </c>
      <c r="J38" s="6">
        <f t="shared" si="10"/>
        <v>0.3359259259259259</v>
      </c>
      <c r="K38" s="6">
        <f t="shared" si="11"/>
        <v>0.2099537037037037</v>
      </c>
      <c r="L38" s="78">
        <v>50</v>
      </c>
      <c r="M38" s="83"/>
    </row>
    <row r="39" spans="1:13" ht="12.75" customHeight="1">
      <c r="A39" s="63"/>
      <c r="B39" s="76"/>
      <c r="C39" s="79"/>
      <c r="D39" s="77"/>
      <c r="E39" s="65"/>
      <c r="F39" s="77"/>
      <c r="G39" s="92"/>
      <c r="H39" s="93"/>
      <c r="I39" s="51"/>
      <c r="J39" s="65"/>
      <c r="K39" s="94"/>
      <c r="L39" s="78"/>
      <c r="M39" s="83"/>
    </row>
    <row r="40" spans="2:12" ht="21.75" customHeight="1">
      <c r="B40" s="5" t="s">
        <v>35</v>
      </c>
      <c r="C40" s="18">
        <f>+I32-I28</f>
        <v>0.06875000000000003</v>
      </c>
      <c r="D40" s="17" t="s">
        <v>42</v>
      </c>
      <c r="E40" s="75" t="s">
        <v>0</v>
      </c>
      <c r="F40" s="167">
        <v>99</v>
      </c>
      <c r="G40" s="16"/>
      <c r="H40" s="15"/>
      <c r="I40" s="21" t="s">
        <v>15</v>
      </c>
      <c r="J40" s="17" t="s">
        <v>156</v>
      </c>
      <c r="K40" s="100" t="s">
        <v>60</v>
      </c>
      <c r="L40" s="101">
        <v>66</v>
      </c>
    </row>
    <row r="42" ht="12.75">
      <c r="L42" s="99" t="s">
        <v>0</v>
      </c>
    </row>
    <row r="43" ht="12.75">
      <c r="L43" s="99" t="s">
        <v>0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7"/>
  <sheetViews>
    <sheetView zoomScale="85" zoomScaleNormal="85" zoomScalePageLayoutView="0" workbookViewId="0" topLeftCell="A22">
      <selection activeCell="D35" sqref="D35"/>
    </sheetView>
  </sheetViews>
  <sheetFormatPr defaultColWidth="9.140625" defaultRowHeight="12.75"/>
  <cols>
    <col min="1" max="1" width="3.28125" style="0" customWidth="1"/>
    <col min="2" max="2" width="23.8515625" style="0" customWidth="1"/>
    <col min="3" max="3" width="9.421875" style="0" customWidth="1"/>
    <col min="4" max="4" width="10.421875" style="0" customWidth="1"/>
    <col min="5" max="7" width="11.7109375" style="0" customWidth="1"/>
    <col min="8" max="8" width="10.140625" style="0" customWidth="1"/>
    <col min="9" max="9" width="9.7109375" style="0" customWidth="1"/>
    <col min="10" max="10" width="7.421875" style="56" customWidth="1"/>
    <col min="11" max="11" width="9.7109375" style="80" customWidth="1"/>
  </cols>
  <sheetData>
    <row r="2" ht="13.5" thickBot="1"/>
    <row r="3" spans="2:10" ht="16.5" thickTop="1">
      <c r="B3" s="47" t="s">
        <v>148</v>
      </c>
      <c r="C3" s="38" t="s">
        <v>149</v>
      </c>
      <c r="D3" s="38"/>
      <c r="E3" s="38"/>
      <c r="F3" s="39"/>
      <c r="G3" s="40" t="s">
        <v>10</v>
      </c>
      <c r="H3" s="41"/>
      <c r="I3" s="41" t="s">
        <v>0</v>
      </c>
      <c r="J3" s="57"/>
    </row>
    <row r="4" spans="2:13" ht="15.75">
      <c r="B4" s="43" t="s">
        <v>0</v>
      </c>
      <c r="C4" s="2" t="s">
        <v>0</v>
      </c>
      <c r="D4" s="2"/>
      <c r="E4" s="2"/>
      <c r="F4" s="3" t="s">
        <v>0</v>
      </c>
      <c r="G4" s="99">
        <v>4015</v>
      </c>
      <c r="H4" s="62" t="s">
        <v>0</v>
      </c>
      <c r="I4" s="4"/>
      <c r="J4" s="58"/>
      <c r="M4">
        <v>4000</v>
      </c>
    </row>
    <row r="5" spans="2:13" ht="13.5" customHeight="1">
      <c r="B5" s="43"/>
      <c r="C5" s="2"/>
      <c r="D5" s="2"/>
      <c r="E5" s="2"/>
      <c r="F5" s="3"/>
      <c r="G5" s="1"/>
      <c r="H5" s="4"/>
      <c r="I5" s="4"/>
      <c r="J5" s="58"/>
      <c r="M5">
        <v>2.37</v>
      </c>
    </row>
    <row r="6" spans="2:11" ht="13.5" thickBot="1">
      <c r="B6" s="52" t="s">
        <v>14</v>
      </c>
      <c r="C6" s="28" t="s">
        <v>1</v>
      </c>
      <c r="D6" s="28" t="s">
        <v>2</v>
      </c>
      <c r="E6" s="34" t="s">
        <v>12</v>
      </c>
      <c r="F6" s="30" t="s">
        <v>11</v>
      </c>
      <c r="G6" s="31" t="s">
        <v>3</v>
      </c>
      <c r="H6" s="34" t="s">
        <v>37</v>
      </c>
      <c r="I6" s="34" t="s">
        <v>80</v>
      </c>
      <c r="J6" s="59" t="s">
        <v>15</v>
      </c>
      <c r="K6" s="103" t="s">
        <v>20</v>
      </c>
    </row>
    <row r="7" spans="1:13" ht="28.5" customHeight="1" thickTop="1">
      <c r="A7" s="63"/>
      <c r="B7" s="33" t="s">
        <v>22</v>
      </c>
      <c r="C7" s="26">
        <v>0.2347222222222222</v>
      </c>
      <c r="D7" s="17">
        <f>+E7-C7</f>
        <v>0.2479166666666667</v>
      </c>
      <c r="E7" s="91">
        <v>0.4826388888888889</v>
      </c>
      <c r="F7" s="19">
        <f>+K7-E7</f>
        <v>0.1282646672201468</v>
      </c>
      <c r="G7" s="35">
        <v>0.6131944444444445</v>
      </c>
      <c r="H7" s="6">
        <f>(+K7/4000)*1600</f>
        <v>0.24436142244361425</v>
      </c>
      <c r="I7" s="6">
        <f>(+K7/4000)*1000</f>
        <v>0.15272588902725892</v>
      </c>
      <c r="J7" s="60">
        <v>1</v>
      </c>
      <c r="K7" s="117">
        <f aca="true" t="shared" si="0" ref="K7:K19">+(G7/4015)*4000</f>
        <v>0.6109035561090357</v>
      </c>
      <c r="M7">
        <v>2.48</v>
      </c>
    </row>
    <row r="8" spans="1:11" ht="28.5" customHeight="1">
      <c r="A8" s="63"/>
      <c r="B8" s="5" t="s">
        <v>48</v>
      </c>
      <c r="C8" s="18">
        <v>0.24513888888888888</v>
      </c>
      <c r="D8" s="17">
        <f aca="true" t="shared" si="1" ref="D8:D22">+E8-C8</f>
        <v>0.2763888888888889</v>
      </c>
      <c r="E8" s="6">
        <v>0.5215277777777778</v>
      </c>
      <c r="F8" s="19">
        <f aca="true" t="shared" si="2" ref="F8:F22">+K8-E8</f>
        <v>0.13088677874636778</v>
      </c>
      <c r="G8" s="21">
        <v>0.6548611111111111</v>
      </c>
      <c r="H8" s="6">
        <f aca="true" t="shared" si="3" ref="H8:H22">(+K8/4000)*1600</f>
        <v>0.2609658226096582</v>
      </c>
      <c r="I8" s="6">
        <f aca="true" t="shared" si="4" ref="I8:I22">(+K8/4000)*1000</f>
        <v>0.1631036391310364</v>
      </c>
      <c r="J8" s="55">
        <v>3</v>
      </c>
      <c r="K8" s="117">
        <f t="shared" si="0"/>
        <v>0.6524145565241456</v>
      </c>
    </row>
    <row r="9" spans="1:11" ht="28.5" customHeight="1">
      <c r="A9" s="63"/>
      <c r="B9" s="5" t="s">
        <v>28</v>
      </c>
      <c r="C9" s="18">
        <v>0.2520833333333333</v>
      </c>
      <c r="D9" s="17">
        <f t="shared" si="1"/>
        <v>0.2763888888888889</v>
      </c>
      <c r="E9" s="75">
        <v>0.5284722222222222</v>
      </c>
      <c r="F9" s="19">
        <f t="shared" si="2"/>
        <v>0.13293638439186384</v>
      </c>
      <c r="G9" s="21">
        <v>0.6638888888888889</v>
      </c>
      <c r="H9" s="6">
        <f t="shared" si="3"/>
        <v>0.2645634426456344</v>
      </c>
      <c r="I9" s="6">
        <f t="shared" si="4"/>
        <v>0.16535215165352152</v>
      </c>
      <c r="J9" s="55">
        <v>6</v>
      </c>
      <c r="K9" s="117">
        <f t="shared" si="0"/>
        <v>0.6614086066140861</v>
      </c>
    </row>
    <row r="10" spans="1:11" ht="28.5" customHeight="1">
      <c r="A10" s="63"/>
      <c r="B10" s="5" t="s">
        <v>19</v>
      </c>
      <c r="C10" s="18">
        <v>0.2548611111111111</v>
      </c>
      <c r="D10" s="17">
        <f t="shared" si="1"/>
        <v>0.28125</v>
      </c>
      <c r="E10" s="118">
        <v>0.5361111111111111</v>
      </c>
      <c r="F10" s="19">
        <f t="shared" si="2"/>
        <v>0.1370589456205894</v>
      </c>
      <c r="G10" s="21">
        <v>0.6756944444444444</v>
      </c>
      <c r="H10" s="6">
        <f t="shared" si="3"/>
        <v>0.2692680226926802</v>
      </c>
      <c r="I10" s="6">
        <f t="shared" si="4"/>
        <v>0.16829251418292512</v>
      </c>
      <c r="J10" s="55">
        <v>7</v>
      </c>
      <c r="K10" s="117">
        <f t="shared" si="0"/>
        <v>0.6731700567317005</v>
      </c>
    </row>
    <row r="11" spans="1:11" ht="27.75" customHeight="1">
      <c r="A11" s="63"/>
      <c r="B11" s="5" t="s">
        <v>47</v>
      </c>
      <c r="C11" s="18">
        <v>0.2659722222222222</v>
      </c>
      <c r="D11" s="17">
        <f t="shared" si="1"/>
        <v>0.2916666666666667</v>
      </c>
      <c r="E11" s="6">
        <v>0.5576388888888889</v>
      </c>
      <c r="F11" s="19">
        <f t="shared" si="2"/>
        <v>0.14251331811263324</v>
      </c>
      <c r="G11" s="21">
        <v>0.7027777777777778</v>
      </c>
      <c r="H11" s="6">
        <f t="shared" si="3"/>
        <v>0.28006088280060887</v>
      </c>
      <c r="I11" s="6">
        <f t="shared" si="4"/>
        <v>0.17503805175038054</v>
      </c>
      <c r="J11" s="55">
        <v>11</v>
      </c>
      <c r="K11" s="117">
        <f t="shared" si="0"/>
        <v>0.7001522070015221</v>
      </c>
    </row>
    <row r="12" spans="1:11" ht="28.5" customHeight="1">
      <c r="A12" s="63"/>
      <c r="B12" s="5" t="s">
        <v>150</v>
      </c>
      <c r="C12" s="18">
        <v>0.28125</v>
      </c>
      <c r="D12" s="17">
        <f t="shared" si="1"/>
        <v>0.29861111111111105</v>
      </c>
      <c r="E12" s="6">
        <v>0.579861111111111</v>
      </c>
      <c r="F12" s="19">
        <f t="shared" si="2"/>
        <v>0.14865694617406966</v>
      </c>
      <c r="G12" s="21">
        <v>0.7312500000000001</v>
      </c>
      <c r="H12" s="6">
        <f t="shared" si="3"/>
        <v>0.2914072229140723</v>
      </c>
      <c r="I12" s="6">
        <f t="shared" si="4"/>
        <v>0.18212951432129518</v>
      </c>
      <c r="J12" s="55">
        <v>19</v>
      </c>
      <c r="K12" s="117">
        <f t="shared" si="0"/>
        <v>0.7285180572851807</v>
      </c>
    </row>
    <row r="13" spans="1:13" ht="28.5" customHeight="1">
      <c r="A13" s="63"/>
      <c r="B13" s="5" t="s">
        <v>132</v>
      </c>
      <c r="C13" s="18">
        <v>0.2791666666666667</v>
      </c>
      <c r="D13" s="17">
        <f t="shared" si="1"/>
        <v>0.31527777777777777</v>
      </c>
      <c r="E13" s="6">
        <v>0.5944444444444444</v>
      </c>
      <c r="F13" s="19">
        <f t="shared" si="2"/>
        <v>0.15275356302753562</v>
      </c>
      <c r="G13" s="21">
        <v>0.75</v>
      </c>
      <c r="H13" s="6">
        <f t="shared" si="3"/>
        <v>0.29887920298879206</v>
      </c>
      <c r="I13" s="6">
        <f t="shared" si="4"/>
        <v>0.18679950186799502</v>
      </c>
      <c r="J13" s="55">
        <v>25</v>
      </c>
      <c r="K13" s="117">
        <f t="shared" si="0"/>
        <v>0.7471980074719801</v>
      </c>
      <c r="M13" s="56">
        <f>SUM(J12:J16)</f>
        <v>134</v>
      </c>
    </row>
    <row r="14" spans="1:11" ht="28.5" customHeight="1">
      <c r="A14" s="63"/>
      <c r="B14" s="5" t="s">
        <v>151</v>
      </c>
      <c r="C14" s="18">
        <v>0.2791666666666667</v>
      </c>
      <c r="D14" s="17">
        <f t="shared" si="1"/>
        <v>0.3208333333333333</v>
      </c>
      <c r="E14" s="6">
        <v>0.6</v>
      </c>
      <c r="F14" s="19">
        <f t="shared" si="2"/>
        <v>0.1478898574788986</v>
      </c>
      <c r="G14" s="21">
        <v>0.7506944444444444</v>
      </c>
      <c r="H14" s="6">
        <f t="shared" si="3"/>
        <v>0.29915594299155945</v>
      </c>
      <c r="I14" s="6">
        <f t="shared" si="4"/>
        <v>0.18697246436972464</v>
      </c>
      <c r="J14" s="55">
        <v>26</v>
      </c>
      <c r="K14" s="117">
        <f t="shared" si="0"/>
        <v>0.7478898574788986</v>
      </c>
    </row>
    <row r="15" spans="1:11" ht="28.5" customHeight="1">
      <c r="A15" s="63"/>
      <c r="B15" s="5" t="s">
        <v>76</v>
      </c>
      <c r="C15" s="18">
        <v>0.2743055555555555</v>
      </c>
      <c r="D15" s="17">
        <f t="shared" si="1"/>
        <v>0.3180555555555556</v>
      </c>
      <c r="E15" s="6">
        <v>0.5923611111111111</v>
      </c>
      <c r="F15" s="19">
        <f t="shared" si="2"/>
        <v>0.1562205963747061</v>
      </c>
      <c r="G15" s="21">
        <v>0.751388888888889</v>
      </c>
      <c r="H15" s="6">
        <f t="shared" si="3"/>
        <v>0.2994326829943269</v>
      </c>
      <c r="I15" s="6">
        <f t="shared" si="4"/>
        <v>0.1871454268714543</v>
      </c>
      <c r="J15" s="55">
        <v>28</v>
      </c>
      <c r="K15" s="117">
        <f t="shared" si="0"/>
        <v>0.7485817074858172</v>
      </c>
    </row>
    <row r="16" spans="1:11" ht="28.5" customHeight="1">
      <c r="A16" s="63"/>
      <c r="B16" s="5" t="s">
        <v>82</v>
      </c>
      <c r="C16" s="18">
        <v>0.2847222222222222</v>
      </c>
      <c r="D16" s="17">
        <f t="shared" si="1"/>
        <v>0.34375</v>
      </c>
      <c r="E16" s="6">
        <v>0.6284722222222222</v>
      </c>
      <c r="F16" s="19">
        <f t="shared" si="2"/>
        <v>0.16092863567178628</v>
      </c>
      <c r="G16" s="21">
        <v>0.7923611111111111</v>
      </c>
      <c r="H16" s="6">
        <f t="shared" si="3"/>
        <v>0.31576034315760343</v>
      </c>
      <c r="I16" s="6">
        <f t="shared" si="4"/>
        <v>0.19735021447350212</v>
      </c>
      <c r="J16" s="60">
        <v>36</v>
      </c>
      <c r="K16" s="117">
        <f t="shared" si="0"/>
        <v>0.7894008578940085</v>
      </c>
    </row>
    <row r="17" spans="1:11" ht="28.5" customHeight="1">
      <c r="A17" s="63"/>
      <c r="B17" s="5" t="s">
        <v>152</v>
      </c>
      <c r="C17" s="18">
        <v>0.3104166666666667</v>
      </c>
      <c r="D17" s="17">
        <f t="shared" si="1"/>
        <v>0.3451388888888889</v>
      </c>
      <c r="E17" s="75">
        <v>0.6555555555555556</v>
      </c>
      <c r="F17" s="19">
        <f t="shared" si="2"/>
        <v>0.16290300262903</v>
      </c>
      <c r="G17" s="21">
        <v>0.8215277777777777</v>
      </c>
      <c r="H17" s="6">
        <f t="shared" si="3"/>
        <v>0.32738342327383424</v>
      </c>
      <c r="I17" s="6">
        <f t="shared" si="4"/>
        <v>0.2046146395461464</v>
      </c>
      <c r="J17" s="60">
        <v>42</v>
      </c>
      <c r="K17" s="117">
        <f t="shared" si="0"/>
        <v>0.8184585581845856</v>
      </c>
    </row>
    <row r="18" spans="1:11" ht="28.5" customHeight="1">
      <c r="A18" s="63"/>
      <c r="B18" s="5" t="s">
        <v>32</v>
      </c>
      <c r="C18" s="18">
        <v>0.2888888888888889</v>
      </c>
      <c r="D18" s="17">
        <f t="shared" si="1"/>
        <v>0.35694444444444445</v>
      </c>
      <c r="E18" s="75">
        <v>0.6458333333333334</v>
      </c>
      <c r="F18" s="19">
        <f t="shared" si="2"/>
        <v>0.17885187491351884</v>
      </c>
      <c r="G18" s="21">
        <v>0.8277777777777778</v>
      </c>
      <c r="H18" s="6">
        <f t="shared" si="3"/>
        <v>0.32987408329874085</v>
      </c>
      <c r="I18" s="6">
        <f t="shared" si="4"/>
        <v>0.20617130206171305</v>
      </c>
      <c r="J18" s="60">
        <v>43</v>
      </c>
      <c r="K18" s="117">
        <f t="shared" si="0"/>
        <v>0.8246852082468522</v>
      </c>
    </row>
    <row r="19" spans="1:11" ht="28.5" customHeight="1">
      <c r="A19" s="63"/>
      <c r="B19" s="5" t="s">
        <v>124</v>
      </c>
      <c r="C19" s="18">
        <v>0.3138888888888889</v>
      </c>
      <c r="D19" s="17">
        <f t="shared" si="1"/>
        <v>0.38125</v>
      </c>
      <c r="E19" s="6">
        <v>0.6951388888888889</v>
      </c>
      <c r="F19" s="19">
        <f t="shared" si="2"/>
        <v>0.18766171993911718</v>
      </c>
      <c r="G19" s="21">
        <v>0.8861111111111111</v>
      </c>
      <c r="H19" s="6">
        <f t="shared" si="3"/>
        <v>0.3531202435312024</v>
      </c>
      <c r="I19" s="6">
        <f t="shared" si="4"/>
        <v>0.2207001522070015</v>
      </c>
      <c r="J19" s="60">
        <v>62</v>
      </c>
      <c r="K19" s="117">
        <f t="shared" si="0"/>
        <v>0.882800608828006</v>
      </c>
    </row>
    <row r="20" spans="1:11" ht="28.5" customHeight="1">
      <c r="A20" s="63"/>
      <c r="B20" s="5" t="s">
        <v>123</v>
      </c>
      <c r="C20" s="18">
        <v>0.35833333333333334</v>
      </c>
      <c r="D20" s="17">
        <f t="shared" si="1"/>
        <v>0.43888888888888883</v>
      </c>
      <c r="E20" s="75">
        <v>0.7972222222222222</v>
      </c>
      <c r="F20" s="19">
        <f t="shared" si="2"/>
        <v>0.2055555555555556</v>
      </c>
      <c r="G20" s="20" t="s">
        <v>107</v>
      </c>
      <c r="H20" s="6">
        <f t="shared" si="3"/>
        <v>0.4011111111111111</v>
      </c>
      <c r="I20" s="6">
        <f t="shared" si="4"/>
        <v>0.25069444444444444</v>
      </c>
      <c r="J20" s="60">
        <v>79</v>
      </c>
      <c r="K20" s="164" t="s">
        <v>154</v>
      </c>
    </row>
    <row r="21" spans="1:11" ht="28.5" customHeight="1">
      <c r="A21" s="63"/>
      <c r="B21" s="5" t="s">
        <v>23</v>
      </c>
      <c r="C21" s="18">
        <v>0.34097222222222223</v>
      </c>
      <c r="D21" s="17">
        <f t="shared" si="1"/>
        <v>0.45000000000000007</v>
      </c>
      <c r="E21" s="75">
        <v>0.7909722222222223</v>
      </c>
      <c r="F21" s="19">
        <f t="shared" si="2"/>
        <v>0.21319444444444435</v>
      </c>
      <c r="G21" s="20" t="s">
        <v>108</v>
      </c>
      <c r="H21" s="6">
        <f t="shared" si="3"/>
        <v>0.40166666666666667</v>
      </c>
      <c r="I21" s="6">
        <f t="shared" si="4"/>
        <v>0.25104166666666666</v>
      </c>
      <c r="J21" s="60">
        <v>80</v>
      </c>
      <c r="K21" s="165" t="s">
        <v>103</v>
      </c>
    </row>
    <row r="22" spans="1:11" ht="28.5" customHeight="1">
      <c r="A22" s="63"/>
      <c r="B22" s="5" t="s">
        <v>52</v>
      </c>
      <c r="C22" s="18">
        <v>0.3756944444444445</v>
      </c>
      <c r="D22" s="17">
        <f t="shared" si="1"/>
        <v>0.4562499999999999</v>
      </c>
      <c r="E22" s="75">
        <v>0.8319444444444444</v>
      </c>
      <c r="F22" s="19">
        <f t="shared" si="2"/>
        <v>0.284027777777778</v>
      </c>
      <c r="G22" s="20" t="s">
        <v>159</v>
      </c>
      <c r="H22" s="6">
        <f t="shared" si="3"/>
        <v>0.44638888888888895</v>
      </c>
      <c r="I22" s="6">
        <f t="shared" si="4"/>
        <v>0.2789930555555556</v>
      </c>
      <c r="J22" s="55">
        <v>83</v>
      </c>
      <c r="K22" s="164" t="s">
        <v>112</v>
      </c>
    </row>
    <row r="23" spans="1:11" ht="28.5" customHeight="1">
      <c r="A23" s="63"/>
      <c r="B23" s="5"/>
      <c r="C23" s="18"/>
      <c r="D23" s="17"/>
      <c r="E23" s="75"/>
      <c r="F23" s="19"/>
      <c r="G23" s="20"/>
      <c r="H23" s="14"/>
      <c r="I23" s="14"/>
      <c r="J23" s="55"/>
      <c r="K23" s="164"/>
    </row>
    <row r="24" spans="1:10" ht="24" customHeight="1">
      <c r="A24" s="63"/>
      <c r="B24" s="5"/>
      <c r="C24" s="18" t="s">
        <v>42</v>
      </c>
      <c r="D24" s="166">
        <f>SUM(J7:J11)</f>
        <v>28</v>
      </c>
      <c r="E24" s="114" t="s">
        <v>15</v>
      </c>
      <c r="F24" s="112" t="s">
        <v>158</v>
      </c>
      <c r="G24" s="21" t="s">
        <v>35</v>
      </c>
      <c r="H24" s="82">
        <v>0.08819444444444445</v>
      </c>
      <c r="I24" s="136" t="s">
        <v>57</v>
      </c>
      <c r="J24" s="105">
        <v>85</v>
      </c>
    </row>
    <row r="25" spans="1:10" ht="27.75" customHeight="1" thickBot="1">
      <c r="A25" s="63"/>
      <c r="B25" s="53" t="s">
        <v>75</v>
      </c>
      <c r="C25" s="36" t="s">
        <v>4</v>
      </c>
      <c r="D25" s="23"/>
      <c r="E25" s="23"/>
      <c r="F25" s="22"/>
      <c r="G25" s="31" t="s">
        <v>3</v>
      </c>
      <c r="H25" s="34" t="s">
        <v>37</v>
      </c>
      <c r="I25" s="34" t="s">
        <v>80</v>
      </c>
      <c r="J25" s="59" t="s">
        <v>15</v>
      </c>
    </row>
    <row r="26" spans="1:11" ht="27.75" customHeight="1" thickTop="1">
      <c r="A26" s="63"/>
      <c r="B26" s="5" t="s">
        <v>104</v>
      </c>
      <c r="C26" s="18">
        <v>0.2888888888888889</v>
      </c>
      <c r="D26" s="9"/>
      <c r="E26" s="9"/>
      <c r="F26" s="10"/>
      <c r="G26" s="21">
        <v>0.5520833333333334</v>
      </c>
      <c r="H26" s="6">
        <f aca="true" t="shared" si="5" ref="H26:H33">(+G26/3000)*1600</f>
        <v>0.2944444444444445</v>
      </c>
      <c r="I26" s="6">
        <f aca="true" t="shared" si="6" ref="I26:I33">(+G26/3000)*1000</f>
        <v>0.1840277777777778</v>
      </c>
      <c r="J26" s="55">
        <v>5</v>
      </c>
      <c r="K26" s="117"/>
    </row>
    <row r="27" spans="1:11" ht="27.75" customHeight="1">
      <c r="A27" s="63"/>
      <c r="B27" s="5" t="s">
        <v>133</v>
      </c>
      <c r="C27" s="18">
        <v>0.2986111111111111</v>
      </c>
      <c r="D27" s="9"/>
      <c r="E27" s="9"/>
      <c r="F27" s="10"/>
      <c r="G27" s="21">
        <v>0.5694444444444444</v>
      </c>
      <c r="H27" s="6">
        <f t="shared" si="5"/>
        <v>0.3037037037037037</v>
      </c>
      <c r="I27" s="6">
        <f t="shared" si="6"/>
        <v>0.1898148148148148</v>
      </c>
      <c r="J27" s="55">
        <v>6</v>
      </c>
      <c r="K27" s="117"/>
    </row>
    <row r="28" spans="1:11" ht="27.75" customHeight="1">
      <c r="A28" s="63"/>
      <c r="B28" s="5" t="s">
        <v>125</v>
      </c>
      <c r="C28" s="18">
        <v>0.2986111111111111</v>
      </c>
      <c r="D28" s="9"/>
      <c r="E28" s="9"/>
      <c r="F28" s="10"/>
      <c r="G28" s="21">
        <v>0.5694444444444444</v>
      </c>
      <c r="H28" s="6">
        <f t="shared" si="5"/>
        <v>0.3037037037037037</v>
      </c>
      <c r="I28" s="6">
        <f t="shared" si="6"/>
        <v>0.1898148148148148</v>
      </c>
      <c r="J28" s="55">
        <v>7</v>
      </c>
      <c r="K28" s="117"/>
    </row>
    <row r="29" spans="1:11" ht="27.75" customHeight="1">
      <c r="A29" s="63"/>
      <c r="B29" s="5" t="s">
        <v>128</v>
      </c>
      <c r="C29" s="18">
        <v>0.3145833333333333</v>
      </c>
      <c r="D29" s="9"/>
      <c r="E29" s="9"/>
      <c r="F29" s="10"/>
      <c r="G29" s="21">
        <v>0.6375000000000001</v>
      </c>
      <c r="H29" s="6">
        <f t="shared" si="5"/>
        <v>0.34</v>
      </c>
      <c r="I29" s="6">
        <f t="shared" si="6"/>
        <v>0.21250000000000002</v>
      </c>
      <c r="J29" s="55">
        <v>25</v>
      </c>
      <c r="K29" s="117"/>
    </row>
    <row r="30" spans="1:11" ht="27.75" customHeight="1">
      <c r="A30" s="63"/>
      <c r="B30" s="5" t="s">
        <v>126</v>
      </c>
      <c r="C30" s="18">
        <v>0.3284722222222222</v>
      </c>
      <c r="D30" s="9"/>
      <c r="E30" s="9"/>
      <c r="F30" s="10"/>
      <c r="G30" s="21">
        <v>0.6555555555555556</v>
      </c>
      <c r="H30" s="6">
        <f t="shared" si="5"/>
        <v>0.3496296296296296</v>
      </c>
      <c r="I30" s="6">
        <f t="shared" si="6"/>
        <v>0.21851851851851853</v>
      </c>
      <c r="J30" s="55">
        <v>33</v>
      </c>
      <c r="K30" s="117"/>
    </row>
    <row r="31" spans="1:11" ht="27.75" customHeight="1">
      <c r="A31" s="63"/>
      <c r="B31" s="5" t="s">
        <v>129</v>
      </c>
      <c r="C31" s="18">
        <v>0.3430555555555555</v>
      </c>
      <c r="D31" s="9"/>
      <c r="E31" s="9"/>
      <c r="F31" s="10"/>
      <c r="G31" s="21">
        <v>0.6611111111111111</v>
      </c>
      <c r="H31" s="6">
        <f t="shared" si="5"/>
        <v>0.35259259259259257</v>
      </c>
      <c r="I31" s="6">
        <f t="shared" si="6"/>
        <v>0.22037037037037036</v>
      </c>
      <c r="J31" s="55">
        <v>36</v>
      </c>
      <c r="K31" s="117"/>
    </row>
    <row r="32" spans="1:11" ht="27.75" customHeight="1">
      <c r="A32" s="63"/>
      <c r="B32" s="5" t="s">
        <v>153</v>
      </c>
      <c r="C32" s="18">
        <v>0.3277777777777778</v>
      </c>
      <c r="D32" s="9"/>
      <c r="E32" s="9"/>
      <c r="F32" s="10"/>
      <c r="G32" s="21">
        <v>0.6965277777777777</v>
      </c>
      <c r="H32" s="6">
        <f t="shared" si="5"/>
        <v>0.37148148148148147</v>
      </c>
      <c r="I32" s="6">
        <f t="shared" si="6"/>
        <v>0.2321759259259259</v>
      </c>
      <c r="J32" s="55">
        <v>48</v>
      </c>
      <c r="K32" s="117"/>
    </row>
    <row r="33" spans="1:11" ht="27.75" customHeight="1">
      <c r="A33" s="63"/>
      <c r="B33" s="5" t="s">
        <v>130</v>
      </c>
      <c r="C33" s="18">
        <v>0.4041666666666666</v>
      </c>
      <c r="D33" s="9"/>
      <c r="E33" s="9"/>
      <c r="F33" s="10"/>
      <c r="G33" s="21">
        <v>0.8027777777777777</v>
      </c>
      <c r="H33" s="6">
        <f t="shared" si="5"/>
        <v>0.42814814814814806</v>
      </c>
      <c r="I33" s="6">
        <f t="shared" si="6"/>
        <v>0.26759259259259255</v>
      </c>
      <c r="J33" s="55">
        <v>53</v>
      </c>
      <c r="K33" s="117"/>
    </row>
    <row r="34" spans="1:11" ht="27.75" customHeight="1">
      <c r="A34" s="72"/>
      <c r="B34" s="5"/>
      <c r="C34" s="18"/>
      <c r="D34" s="9"/>
      <c r="E34" s="9"/>
      <c r="F34" s="10"/>
      <c r="G34" s="21"/>
      <c r="H34" s="6"/>
      <c r="I34" s="6"/>
      <c r="J34" s="55"/>
      <c r="K34" s="117"/>
    </row>
    <row r="35" spans="1:14" s="80" customFormat="1" ht="27.75" customHeight="1">
      <c r="A35" s="72"/>
      <c r="B35" s="76"/>
      <c r="C35" s="18" t="s">
        <v>42</v>
      </c>
      <c r="D35" s="166">
        <f>SUM(J26:J30)</f>
        <v>76</v>
      </c>
      <c r="E35" s="114" t="s">
        <v>15</v>
      </c>
      <c r="F35" s="112" t="s">
        <v>157</v>
      </c>
      <c r="G35" s="21" t="s">
        <v>35</v>
      </c>
      <c r="H35" s="82">
        <f>+G30-G26</f>
        <v>0.10347222222222219</v>
      </c>
      <c r="I35" s="54" t="s">
        <v>30</v>
      </c>
      <c r="J35" s="98">
        <v>59</v>
      </c>
      <c r="L35"/>
      <c r="M35"/>
      <c r="N35"/>
    </row>
    <row r="36" spans="1:14" s="80" customFormat="1" ht="13.5" thickBot="1">
      <c r="A36"/>
      <c r="B36" s="11"/>
      <c r="C36" s="45"/>
      <c r="D36" s="7"/>
      <c r="E36" s="7"/>
      <c r="F36" s="8"/>
      <c r="G36" s="46"/>
      <c r="H36" s="7"/>
      <c r="I36" s="7"/>
      <c r="J36" s="61"/>
      <c r="L36"/>
      <c r="M36"/>
      <c r="N36"/>
    </row>
    <row r="37" spans="1:14" s="80" customFormat="1" ht="13.5" thickTop="1">
      <c r="A37"/>
      <c r="B37"/>
      <c r="C37"/>
      <c r="D37"/>
      <c r="E37"/>
      <c r="F37"/>
      <c r="G37"/>
      <c r="H37"/>
      <c r="I37"/>
      <c r="J37" s="56"/>
      <c r="L37"/>
      <c r="M37"/>
      <c r="N37"/>
    </row>
  </sheetData>
  <sheetProtection/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zoomScalePageLayoutView="0" workbookViewId="0" topLeftCell="B10">
      <selection activeCell="G28" sqref="G28"/>
    </sheetView>
  </sheetViews>
  <sheetFormatPr defaultColWidth="9.140625" defaultRowHeight="12.75"/>
  <cols>
    <col min="2" max="2" width="20.7109375" style="0" customWidth="1"/>
    <col min="3" max="3" width="8.8515625" style="0" customWidth="1"/>
    <col min="4" max="4" width="1.8515625" style="0" customWidth="1"/>
    <col min="5" max="5" width="9.57421875" style="0" hidden="1" customWidth="1"/>
    <col min="6" max="6" width="9.140625" style="0" hidden="1" customWidth="1"/>
    <col min="7" max="7" width="11.421875" style="0" customWidth="1"/>
    <col min="8" max="8" width="9.00390625" style="0" customWidth="1"/>
    <col min="9" max="9" width="7.8515625" style="0" customWidth="1"/>
    <col min="10" max="10" width="8.28125" style="56" customWidth="1"/>
    <col min="11" max="11" width="8.28125" style="108" customWidth="1"/>
    <col min="12" max="12" width="7.28125" style="108" customWidth="1"/>
  </cols>
  <sheetData>
    <row r="2" ht="13.5" thickBot="1"/>
    <row r="3" spans="2:10" ht="16.5" thickTop="1">
      <c r="B3" s="37" t="s">
        <v>164</v>
      </c>
      <c r="C3" s="38" t="s">
        <v>86</v>
      </c>
      <c r="D3" s="38"/>
      <c r="E3" s="38"/>
      <c r="F3" s="39"/>
      <c r="G3" s="40" t="s">
        <v>0</v>
      </c>
      <c r="H3" s="41"/>
      <c r="I3" s="41"/>
      <c r="J3" s="57"/>
    </row>
    <row r="4" spans="2:10" ht="15.75">
      <c r="B4" s="43" t="s">
        <v>97</v>
      </c>
      <c r="C4" s="2"/>
      <c r="D4" s="2"/>
      <c r="E4" s="2"/>
      <c r="F4" s="3"/>
      <c r="G4" s="1" t="s">
        <v>0</v>
      </c>
      <c r="H4" s="62" t="s">
        <v>0</v>
      </c>
      <c r="I4" s="4"/>
      <c r="J4" s="58"/>
    </row>
    <row r="5" spans="2:10" ht="10.5" customHeight="1">
      <c r="B5" s="43"/>
      <c r="C5" s="2"/>
      <c r="D5" s="2"/>
      <c r="E5" s="2"/>
      <c r="F5" s="3"/>
      <c r="G5" s="1"/>
      <c r="H5" s="4"/>
      <c r="I5" s="4"/>
      <c r="J5" s="58"/>
    </row>
    <row r="6" spans="2:11" ht="13.5" thickBot="1">
      <c r="B6" s="52" t="s">
        <v>91</v>
      </c>
      <c r="C6" s="28" t="s">
        <v>1</v>
      </c>
      <c r="D6" s="28" t="s">
        <v>0</v>
      </c>
      <c r="E6" s="34" t="s">
        <v>0</v>
      </c>
      <c r="F6" s="30" t="s">
        <v>0</v>
      </c>
      <c r="G6" s="31" t="s">
        <v>3</v>
      </c>
      <c r="H6" s="34" t="s">
        <v>58</v>
      </c>
      <c r="I6" s="34" t="s">
        <v>55</v>
      </c>
      <c r="J6" s="59" t="s">
        <v>15</v>
      </c>
      <c r="K6" s="109"/>
    </row>
    <row r="7" spans="1:11" ht="25.5" customHeight="1" thickTop="1">
      <c r="A7" s="63"/>
      <c r="B7" s="5" t="s">
        <v>32</v>
      </c>
      <c r="C7" s="18">
        <v>0.29097222222222224</v>
      </c>
      <c r="D7" s="17"/>
      <c r="E7" s="17"/>
      <c r="F7" s="19"/>
      <c r="G7" s="21">
        <v>0.5625</v>
      </c>
      <c r="H7" s="6">
        <f aca="true" t="shared" si="0" ref="H7:H15">(+G7/3000)*1600</f>
        <v>0.3</v>
      </c>
      <c r="I7" s="6">
        <f aca="true" t="shared" si="1" ref="I7:I15">(+G7/3000)*1000</f>
        <v>0.1875</v>
      </c>
      <c r="J7" s="55">
        <v>4</v>
      </c>
      <c r="K7" s="110"/>
    </row>
    <row r="8" spans="1:11" ht="25.5" customHeight="1">
      <c r="A8" s="63"/>
      <c r="B8" s="5" t="s">
        <v>152</v>
      </c>
      <c r="C8" s="18">
        <v>0.3215277777777778</v>
      </c>
      <c r="D8" s="17"/>
      <c r="E8" s="17"/>
      <c r="F8" s="19"/>
      <c r="G8" s="21">
        <v>0.6090277777777778</v>
      </c>
      <c r="H8" s="6">
        <f t="shared" si="0"/>
        <v>0.32481481481481483</v>
      </c>
      <c r="I8" s="6">
        <f t="shared" si="1"/>
        <v>0.20300925925925928</v>
      </c>
      <c r="J8" s="105">
        <v>15</v>
      </c>
      <c r="K8" s="110"/>
    </row>
    <row r="9" spans="1:11" ht="25.5" customHeight="1">
      <c r="A9" s="63"/>
      <c r="B9" s="5" t="s">
        <v>34</v>
      </c>
      <c r="C9" s="18">
        <v>0.325</v>
      </c>
      <c r="D9" s="17"/>
      <c r="E9" s="17"/>
      <c r="F9" s="19"/>
      <c r="G9" s="21">
        <v>0.6333333333333333</v>
      </c>
      <c r="H9" s="6">
        <f t="shared" si="0"/>
        <v>0.3377777777777778</v>
      </c>
      <c r="I9" s="6">
        <f t="shared" si="1"/>
        <v>0.2111111111111111</v>
      </c>
      <c r="J9" s="105">
        <v>20</v>
      </c>
      <c r="K9" s="110"/>
    </row>
    <row r="10" spans="1:11" ht="25.5" customHeight="1">
      <c r="A10" s="63"/>
      <c r="B10" s="5" t="s">
        <v>124</v>
      </c>
      <c r="C10" s="18">
        <v>0.3340277777777778</v>
      </c>
      <c r="D10" s="17"/>
      <c r="E10" s="17"/>
      <c r="F10" s="19"/>
      <c r="G10" s="21">
        <v>0.6569444444444444</v>
      </c>
      <c r="H10" s="6">
        <f t="shared" si="0"/>
        <v>0.3503703703703704</v>
      </c>
      <c r="I10" s="6">
        <f t="shared" si="1"/>
        <v>0.21898148148148147</v>
      </c>
      <c r="J10" s="105">
        <v>27</v>
      </c>
      <c r="K10" s="110"/>
    </row>
    <row r="11" spans="1:11" ht="25.5" customHeight="1">
      <c r="A11" s="63"/>
      <c r="B11" s="5" t="s">
        <v>29</v>
      </c>
      <c r="C11" s="18">
        <v>0.3347222222222222</v>
      </c>
      <c r="D11" s="17"/>
      <c r="E11" s="17"/>
      <c r="F11" s="19"/>
      <c r="G11" s="20">
        <v>0.6805555555555555</v>
      </c>
      <c r="H11" s="6">
        <f t="shared" si="0"/>
        <v>0.36296296296296293</v>
      </c>
      <c r="I11" s="6">
        <f t="shared" si="1"/>
        <v>0.22685185185185183</v>
      </c>
      <c r="J11" s="105">
        <v>35</v>
      </c>
      <c r="K11" s="110"/>
    </row>
    <row r="12" spans="1:11" ht="25.5" customHeight="1">
      <c r="A12" s="63"/>
      <c r="B12" s="5" t="s">
        <v>23</v>
      </c>
      <c r="C12" s="18">
        <v>0.3423611111111111</v>
      </c>
      <c r="D12" s="17"/>
      <c r="E12" s="17"/>
      <c r="F12" s="19"/>
      <c r="G12" s="21">
        <v>0.6965277777777777</v>
      </c>
      <c r="H12" s="6">
        <f t="shared" si="0"/>
        <v>0.37148148148148147</v>
      </c>
      <c r="I12" s="6">
        <f t="shared" si="1"/>
        <v>0.2321759259259259</v>
      </c>
      <c r="J12" s="105">
        <v>39</v>
      </c>
      <c r="K12" s="110"/>
    </row>
    <row r="13" spans="1:11" ht="25.5" customHeight="1">
      <c r="A13" s="63"/>
      <c r="B13" s="5" t="s">
        <v>165</v>
      </c>
      <c r="C13" s="18">
        <v>0.36180555555555555</v>
      </c>
      <c r="D13" s="17"/>
      <c r="E13" s="17"/>
      <c r="F13" s="19"/>
      <c r="G13" s="21">
        <v>0.725</v>
      </c>
      <c r="H13" s="6">
        <f t="shared" si="0"/>
        <v>0.38666666666666666</v>
      </c>
      <c r="I13" s="6">
        <f t="shared" si="1"/>
        <v>0.24166666666666667</v>
      </c>
      <c r="J13" s="105">
        <v>46</v>
      </c>
      <c r="K13" s="110"/>
    </row>
    <row r="14" spans="1:11" ht="25.5" customHeight="1">
      <c r="A14" s="63"/>
      <c r="B14" s="5" t="s">
        <v>123</v>
      </c>
      <c r="C14" s="18">
        <v>0.36180555555555555</v>
      </c>
      <c r="D14" s="17"/>
      <c r="E14" s="17"/>
      <c r="F14" s="19"/>
      <c r="G14" s="21">
        <v>0.7340277777777778</v>
      </c>
      <c r="H14" s="6">
        <f t="shared" si="0"/>
        <v>0.39148148148148154</v>
      </c>
      <c r="I14" s="6">
        <f t="shared" si="1"/>
        <v>0.24467592592592596</v>
      </c>
      <c r="J14" s="105">
        <v>49</v>
      </c>
      <c r="K14" s="110"/>
    </row>
    <row r="15" spans="1:11" ht="25.5" customHeight="1">
      <c r="A15" s="63"/>
      <c r="B15" s="5" t="s">
        <v>52</v>
      </c>
      <c r="C15" s="18">
        <v>0.3673611111111111</v>
      </c>
      <c r="D15" s="17"/>
      <c r="E15" s="17"/>
      <c r="F15" s="19"/>
      <c r="G15" s="21">
        <v>0.75</v>
      </c>
      <c r="H15" s="6">
        <f t="shared" si="0"/>
        <v>0.4</v>
      </c>
      <c r="I15" s="6">
        <f t="shared" si="1"/>
        <v>0.25</v>
      </c>
      <c r="J15" s="105">
        <v>52</v>
      </c>
      <c r="K15" s="110"/>
    </row>
    <row r="16" spans="1:11" ht="12" customHeight="1">
      <c r="A16" s="63"/>
      <c r="B16" s="5"/>
      <c r="C16" s="18"/>
      <c r="D16" s="17"/>
      <c r="E16" s="17"/>
      <c r="F16" s="19"/>
      <c r="G16" s="21"/>
      <c r="H16" s="14"/>
      <c r="I16" s="14"/>
      <c r="J16" s="55"/>
      <c r="K16" s="110"/>
    </row>
    <row r="17" spans="1:10" ht="15" customHeight="1">
      <c r="A17" s="63"/>
      <c r="B17" s="122" t="s">
        <v>0</v>
      </c>
      <c r="C17" s="123" t="s">
        <v>42</v>
      </c>
      <c r="D17" s="119">
        <v>101</v>
      </c>
      <c r="E17" s="124" t="s">
        <v>15</v>
      </c>
      <c r="F17" s="112" t="s">
        <v>63</v>
      </c>
      <c r="G17" s="125" t="s">
        <v>35</v>
      </c>
      <c r="H17" s="82">
        <f>+G11-G7</f>
        <v>0.11805555555555547</v>
      </c>
      <c r="I17" s="126" t="s">
        <v>57</v>
      </c>
      <c r="J17" s="105">
        <v>54</v>
      </c>
    </row>
    <row r="18" spans="1:12" ht="20.25" customHeight="1" thickBot="1">
      <c r="A18" s="63"/>
      <c r="B18" s="53" t="s">
        <v>88</v>
      </c>
      <c r="C18" s="36" t="s">
        <v>4</v>
      </c>
      <c r="D18" s="23"/>
      <c r="E18" s="23"/>
      <c r="F18" s="23"/>
      <c r="G18" s="85" t="s">
        <v>3</v>
      </c>
      <c r="H18" s="127" t="s">
        <v>56</v>
      </c>
      <c r="I18" s="34" t="s">
        <v>55</v>
      </c>
      <c r="J18" s="59" t="s">
        <v>15</v>
      </c>
      <c r="K18" s="111" t="s">
        <v>0</v>
      </c>
      <c r="L18" s="111" t="s">
        <v>0</v>
      </c>
    </row>
    <row r="19" spans="1:12" ht="23.25" customHeight="1" thickTop="1">
      <c r="A19" s="63"/>
      <c r="B19" s="5" t="s">
        <v>79</v>
      </c>
      <c r="C19" s="18">
        <v>0.34027777777777773</v>
      </c>
      <c r="D19" s="17"/>
      <c r="E19" s="17"/>
      <c r="F19" s="19"/>
      <c r="G19" s="20">
        <v>0.6576388888888889</v>
      </c>
      <c r="H19" s="6">
        <f>(+G19/3000)*1600</f>
        <v>0.35074074074074074</v>
      </c>
      <c r="I19" s="6">
        <f>(+G19/3000)*1000</f>
        <v>0.21921296296296297</v>
      </c>
      <c r="J19" s="55">
        <v>27</v>
      </c>
      <c r="K19" s="110"/>
      <c r="L19" s="110"/>
    </row>
    <row r="20" spans="1:12" ht="23.25" customHeight="1">
      <c r="A20" s="63"/>
      <c r="B20" s="5" t="s">
        <v>126</v>
      </c>
      <c r="C20" s="18">
        <v>0.3527777777777778</v>
      </c>
      <c r="D20" s="17"/>
      <c r="E20" s="17"/>
      <c r="F20" s="19"/>
      <c r="G20" s="20">
        <v>0.6805555555555555</v>
      </c>
      <c r="H20" s="6">
        <f>(+G20/3000)*1600</f>
        <v>0.36296296296296293</v>
      </c>
      <c r="I20" s="6">
        <f>(+G20/3000)*1000</f>
        <v>0.22685185185185183</v>
      </c>
      <c r="J20" s="55">
        <v>30</v>
      </c>
      <c r="K20" s="110"/>
      <c r="L20" s="110"/>
    </row>
    <row r="21" spans="1:12" ht="23.25" customHeight="1">
      <c r="A21" s="63"/>
      <c r="B21" s="5" t="s">
        <v>77</v>
      </c>
      <c r="C21" s="18">
        <v>0.34027777777777773</v>
      </c>
      <c r="D21" s="17"/>
      <c r="E21" s="17"/>
      <c r="F21" s="19"/>
      <c r="G21" s="21">
        <v>0.6819444444444445</v>
      </c>
      <c r="H21" s="6">
        <f>(+G21/3000)*1600</f>
        <v>0.3637037037037037</v>
      </c>
      <c r="I21" s="6">
        <f>(+G21/3000)*1000</f>
        <v>0.22731481481481483</v>
      </c>
      <c r="J21" s="55">
        <v>31</v>
      </c>
      <c r="K21" s="110"/>
      <c r="L21" s="110"/>
    </row>
    <row r="22" spans="1:12" ht="23.25" customHeight="1">
      <c r="A22" s="63"/>
      <c r="B22" s="5" t="s">
        <v>129</v>
      </c>
      <c r="C22" s="18">
        <v>0.3527777777777778</v>
      </c>
      <c r="D22" s="17"/>
      <c r="E22" s="17"/>
      <c r="F22" s="19"/>
      <c r="G22" s="21">
        <v>0.6854166666666667</v>
      </c>
      <c r="H22" s="6">
        <f>(+G22/3000)*1600</f>
        <v>0.3655555555555556</v>
      </c>
      <c r="I22" s="6">
        <f>(+G22/3000)*1000</f>
        <v>0.22847222222222222</v>
      </c>
      <c r="J22" s="55">
        <v>32</v>
      </c>
      <c r="K22" s="110"/>
      <c r="L22" s="110"/>
    </row>
    <row r="23" spans="1:12" ht="23.25" customHeight="1">
      <c r="A23" s="63"/>
      <c r="B23" s="5" t="s">
        <v>130</v>
      </c>
      <c r="C23" s="18">
        <v>0.42291666666666666</v>
      </c>
      <c r="D23" s="17"/>
      <c r="E23" s="17"/>
      <c r="F23" s="19"/>
      <c r="G23" s="20">
        <v>0.8881944444444444</v>
      </c>
      <c r="H23" s="6">
        <f>(+G23/3000)*1600</f>
        <v>0.4737037037037037</v>
      </c>
      <c r="I23" s="6">
        <f>(+G23/3000)*1000</f>
        <v>0.29606481481481484</v>
      </c>
      <c r="J23" s="55">
        <v>38</v>
      </c>
      <c r="K23" s="110"/>
      <c r="L23" s="110"/>
    </row>
    <row r="24" spans="1:10" ht="15" customHeight="1">
      <c r="A24" s="72"/>
      <c r="B24" s="5" t="s">
        <v>0</v>
      </c>
      <c r="C24" s="18"/>
      <c r="D24" s="17"/>
      <c r="E24" s="17"/>
      <c r="F24" s="19"/>
      <c r="G24" s="21"/>
      <c r="H24" s="89"/>
      <c r="I24" s="54"/>
      <c r="J24" s="105"/>
    </row>
    <row r="25" spans="2:10" ht="15.75">
      <c r="B25" s="122" t="s">
        <v>0</v>
      </c>
      <c r="C25" s="123" t="s">
        <v>42</v>
      </c>
      <c r="D25" s="119">
        <v>158</v>
      </c>
      <c r="E25" s="124" t="s">
        <v>15</v>
      </c>
      <c r="F25" s="112" t="s">
        <v>174</v>
      </c>
      <c r="G25" s="125" t="s">
        <v>35</v>
      </c>
      <c r="H25" s="82">
        <f>+G23-G19</f>
        <v>0.2305555555555555</v>
      </c>
      <c r="I25" s="126" t="s">
        <v>57</v>
      </c>
      <c r="J25" s="105">
        <v>39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"/>
  <sheetViews>
    <sheetView zoomScale="90" zoomScaleNormal="90" zoomScalePageLayoutView="0" workbookViewId="0" topLeftCell="A9">
      <selection activeCell="J26" sqref="J26"/>
    </sheetView>
  </sheetViews>
  <sheetFormatPr defaultColWidth="9.140625" defaultRowHeight="12.75"/>
  <cols>
    <col min="1" max="1" width="4.00390625" style="0" customWidth="1"/>
    <col min="2" max="2" width="23.00390625" style="0" customWidth="1"/>
    <col min="3" max="3" width="11.140625" style="0" customWidth="1"/>
    <col min="4" max="4" width="8.57421875" style="0" customWidth="1"/>
    <col min="5" max="6" width="9.7109375" style="0" customWidth="1"/>
    <col min="7" max="7" width="11.140625" style="0" customWidth="1"/>
    <col min="8" max="8" width="8.8515625" style="0" customWidth="1"/>
    <col min="9" max="9" width="8.57421875" style="0" customWidth="1"/>
    <col min="10" max="10" width="6.57421875" style="0" customWidth="1"/>
    <col min="11" max="11" width="9.421875" style="0" customWidth="1"/>
  </cols>
  <sheetData>
    <row r="2" ht="13.5" thickBot="1"/>
    <row r="3" spans="2:10" ht="16.5" thickTop="1">
      <c r="B3" s="47" t="s">
        <v>169</v>
      </c>
      <c r="C3" s="38" t="s">
        <v>164</v>
      </c>
      <c r="D3" s="38"/>
      <c r="E3" s="38"/>
      <c r="F3" s="38"/>
      <c r="G3" s="48" t="s">
        <v>10</v>
      </c>
      <c r="H3" s="38"/>
      <c r="I3" s="38" t="s">
        <v>0</v>
      </c>
      <c r="J3" s="42"/>
    </row>
    <row r="4" spans="2:11" ht="15.75">
      <c r="B4" s="49" t="s">
        <v>16</v>
      </c>
      <c r="C4" s="2" t="s">
        <v>0</v>
      </c>
      <c r="D4" s="2"/>
      <c r="E4" s="2"/>
      <c r="F4" s="24"/>
      <c r="G4" s="32">
        <v>4000</v>
      </c>
      <c r="H4" s="2" t="s">
        <v>0</v>
      </c>
      <c r="I4" s="2"/>
      <c r="J4" s="44"/>
      <c r="K4" s="12"/>
    </row>
    <row r="5" spans="2:11" ht="7.5" customHeight="1">
      <c r="B5" s="49"/>
      <c r="C5" s="2"/>
      <c r="D5" s="2"/>
      <c r="E5" s="2"/>
      <c r="F5" s="24"/>
      <c r="G5" s="32"/>
      <c r="H5" s="2"/>
      <c r="I5" s="2"/>
      <c r="J5" s="44"/>
      <c r="K5" s="12"/>
    </row>
    <row r="6" spans="1:10" ht="14.25" customHeight="1" thickBot="1">
      <c r="A6" s="63"/>
      <c r="B6" s="53" t="s">
        <v>145</v>
      </c>
      <c r="C6" s="137" t="s">
        <v>1</v>
      </c>
      <c r="D6" s="137" t="s">
        <v>2</v>
      </c>
      <c r="E6" s="127" t="s">
        <v>163</v>
      </c>
      <c r="F6" s="87" t="s">
        <v>162</v>
      </c>
      <c r="G6" s="113" t="s">
        <v>3</v>
      </c>
      <c r="H6" s="168" t="s">
        <v>37</v>
      </c>
      <c r="I6" s="168" t="s">
        <v>80</v>
      </c>
      <c r="J6" s="97"/>
    </row>
    <row r="7" spans="1:11" ht="22.5" customHeight="1" thickTop="1">
      <c r="A7" s="63"/>
      <c r="B7" s="5" t="s">
        <v>85</v>
      </c>
      <c r="C7" s="18">
        <v>0.2513888888888889</v>
      </c>
      <c r="D7" s="17">
        <f>+E7-C7</f>
        <v>0.27361111111111114</v>
      </c>
      <c r="E7" s="6">
        <v>0.525</v>
      </c>
      <c r="F7" s="54">
        <f>+G7-E7</f>
        <v>0.14583333333333337</v>
      </c>
      <c r="G7" s="140">
        <v>0.6708333333333334</v>
      </c>
      <c r="H7" s="6">
        <f>(+G7/4000)*1600</f>
        <v>0.26833333333333337</v>
      </c>
      <c r="I7" s="6">
        <f>(+G7/4000)*1000</f>
        <v>0.16770833333333335</v>
      </c>
      <c r="J7" s="60">
        <v>6</v>
      </c>
      <c r="K7" s="117"/>
    </row>
    <row r="8" spans="1:11" ht="22.5" customHeight="1">
      <c r="A8" s="63"/>
      <c r="B8" s="5" t="s">
        <v>71</v>
      </c>
      <c r="C8" s="18">
        <v>0.2708333333333333</v>
      </c>
      <c r="D8" s="17">
        <f aca="true" t="shared" si="0" ref="D8:D15">+E8-C8</f>
        <v>0.2888888888888889</v>
      </c>
      <c r="E8" s="6">
        <v>0.5597222222222222</v>
      </c>
      <c r="F8" s="54">
        <f aca="true" t="shared" si="1" ref="F8:F15">+G8-E8</f>
        <v>0.15208333333333324</v>
      </c>
      <c r="G8" s="21">
        <v>0.7118055555555555</v>
      </c>
      <c r="H8" s="6">
        <f aca="true" t="shared" si="2" ref="H8:H15">(+G8/4000)*1600</f>
        <v>0.2847222222222222</v>
      </c>
      <c r="I8" s="6">
        <f aca="true" t="shared" si="3" ref="I8:I15">(+G8/4000)*1000</f>
        <v>0.17795138888888887</v>
      </c>
      <c r="J8" s="60">
        <v>19</v>
      </c>
      <c r="K8" s="117"/>
    </row>
    <row r="9" spans="1:11" ht="22.5" customHeight="1">
      <c r="A9" s="63"/>
      <c r="B9" s="5" t="s">
        <v>45</v>
      </c>
      <c r="C9" s="18">
        <v>0.26666666666666666</v>
      </c>
      <c r="D9" s="17">
        <f t="shared" si="0"/>
        <v>0.2951388888888889</v>
      </c>
      <c r="E9" s="6">
        <v>0.5618055555555556</v>
      </c>
      <c r="F9" s="54">
        <f t="shared" si="1"/>
        <v>0.15833333333333344</v>
      </c>
      <c r="G9" s="21">
        <v>0.720138888888889</v>
      </c>
      <c r="H9" s="6">
        <f t="shared" si="2"/>
        <v>0.28805555555555556</v>
      </c>
      <c r="I9" s="6">
        <f t="shared" si="3"/>
        <v>0.18003472222222225</v>
      </c>
      <c r="J9" s="60">
        <v>22</v>
      </c>
      <c r="K9" s="117"/>
    </row>
    <row r="10" spans="1:11" ht="22.5" customHeight="1">
      <c r="A10" s="63"/>
      <c r="B10" s="5" t="s">
        <v>40</v>
      </c>
      <c r="C10" s="18">
        <v>0.2798611111111111</v>
      </c>
      <c r="D10" s="17">
        <f t="shared" si="0"/>
        <v>0.3145833333333333</v>
      </c>
      <c r="E10" s="6">
        <v>0.5944444444444444</v>
      </c>
      <c r="F10" s="54">
        <f t="shared" si="1"/>
        <v>0.16736111111111118</v>
      </c>
      <c r="G10" s="21">
        <v>0.7618055555555556</v>
      </c>
      <c r="H10" s="6">
        <f t="shared" si="2"/>
        <v>0.3047222222222222</v>
      </c>
      <c r="I10" s="6">
        <f t="shared" si="3"/>
        <v>0.1904513888888889</v>
      </c>
      <c r="J10" s="55">
        <v>41</v>
      </c>
      <c r="K10" s="117"/>
    </row>
    <row r="11" spans="1:11" ht="22.5" customHeight="1">
      <c r="A11" s="63"/>
      <c r="B11" s="76" t="s">
        <v>118</v>
      </c>
      <c r="C11" s="79">
        <v>0.2826388888888889</v>
      </c>
      <c r="D11" s="17">
        <f t="shared" si="0"/>
        <v>0.3368055555555556</v>
      </c>
      <c r="E11" s="6">
        <v>0.6194444444444445</v>
      </c>
      <c r="F11" s="54">
        <f t="shared" si="1"/>
        <v>0.18055555555555547</v>
      </c>
      <c r="G11" s="21">
        <v>0.7999999999999999</v>
      </c>
      <c r="H11" s="6">
        <f t="shared" si="2"/>
        <v>0.31999999999999995</v>
      </c>
      <c r="I11" s="6">
        <f t="shared" si="3"/>
        <v>0.19999999999999998</v>
      </c>
      <c r="J11" s="90">
        <v>52</v>
      </c>
      <c r="K11" s="117"/>
    </row>
    <row r="12" spans="1:11" ht="22.5" customHeight="1">
      <c r="A12" s="63"/>
      <c r="B12" s="76" t="s">
        <v>61</v>
      </c>
      <c r="C12" s="79">
        <v>0.3</v>
      </c>
      <c r="D12" s="17">
        <f t="shared" si="0"/>
        <v>0.33541666666666664</v>
      </c>
      <c r="E12" s="14">
        <v>0.6354166666666666</v>
      </c>
      <c r="F12" s="54">
        <f t="shared" si="1"/>
        <v>0.17847222222222237</v>
      </c>
      <c r="G12" s="35">
        <v>0.813888888888889</v>
      </c>
      <c r="H12" s="6">
        <f t="shared" si="2"/>
        <v>0.3255555555555556</v>
      </c>
      <c r="I12" s="6">
        <f t="shared" si="3"/>
        <v>0.20347222222222225</v>
      </c>
      <c r="J12" s="60">
        <v>55</v>
      </c>
      <c r="K12" s="117"/>
    </row>
    <row r="13" spans="1:11" ht="22.5" customHeight="1">
      <c r="A13" s="63"/>
      <c r="B13" s="76" t="s">
        <v>46</v>
      </c>
      <c r="C13" s="79">
        <v>0.3</v>
      </c>
      <c r="D13" s="17">
        <f t="shared" si="0"/>
        <v>0.3368055555555555</v>
      </c>
      <c r="E13" s="14">
        <v>0.6368055555555555</v>
      </c>
      <c r="F13" s="54">
        <f t="shared" si="1"/>
        <v>0.18055555555555558</v>
      </c>
      <c r="G13" s="35">
        <v>0.8173611111111111</v>
      </c>
      <c r="H13" s="6">
        <f t="shared" si="2"/>
        <v>0.3269444444444444</v>
      </c>
      <c r="I13" s="6">
        <f t="shared" si="3"/>
        <v>0.20434027777777777</v>
      </c>
      <c r="J13" s="60">
        <v>56</v>
      </c>
      <c r="K13" s="117"/>
    </row>
    <row r="14" spans="1:11" ht="22.5" customHeight="1">
      <c r="A14" s="63"/>
      <c r="B14" s="5" t="s">
        <v>69</v>
      </c>
      <c r="C14" s="18">
        <v>0.2791666666666667</v>
      </c>
      <c r="D14" s="17">
        <f t="shared" si="0"/>
        <v>0.3597222222222223</v>
      </c>
      <c r="E14" s="14">
        <v>0.638888888888889</v>
      </c>
      <c r="F14" s="54">
        <f t="shared" si="1"/>
        <v>0.1874999999999999</v>
      </c>
      <c r="G14" s="35">
        <v>0.8263888888888888</v>
      </c>
      <c r="H14" s="6">
        <f t="shared" si="2"/>
        <v>0.33055555555555555</v>
      </c>
      <c r="I14" s="6">
        <f t="shared" si="3"/>
        <v>0.2065972222222222</v>
      </c>
      <c r="J14" s="60">
        <v>59</v>
      </c>
      <c r="K14" s="117"/>
    </row>
    <row r="15" spans="1:11" ht="22.5" customHeight="1">
      <c r="A15" s="63"/>
      <c r="B15" s="5" t="s">
        <v>70</v>
      </c>
      <c r="C15" s="18">
        <v>0.35555555555555557</v>
      </c>
      <c r="D15" s="17">
        <f t="shared" si="0"/>
        <v>0.3986111111111112</v>
      </c>
      <c r="E15" s="14">
        <v>0.7541666666666668</v>
      </c>
      <c r="F15" s="54">
        <f t="shared" si="1"/>
        <v>0.16736111111111107</v>
      </c>
      <c r="G15" s="35">
        <v>0.9215277777777778</v>
      </c>
      <c r="H15" s="6">
        <f t="shared" si="2"/>
        <v>0.3686111111111111</v>
      </c>
      <c r="I15" s="6">
        <f t="shared" si="3"/>
        <v>0.23038194444444446</v>
      </c>
      <c r="J15" s="60">
        <v>70</v>
      </c>
      <c r="K15" s="117"/>
    </row>
    <row r="16" spans="1:11" ht="22.5" customHeight="1">
      <c r="A16" s="63"/>
      <c r="B16" s="5" t="s">
        <v>27</v>
      </c>
      <c r="C16" s="18"/>
      <c r="D16" s="17"/>
      <c r="E16" s="14"/>
      <c r="F16" s="54"/>
      <c r="G16" s="35" t="s">
        <v>168</v>
      </c>
      <c r="H16" s="6"/>
      <c r="I16" s="6"/>
      <c r="J16" s="60"/>
      <c r="K16" s="117"/>
    </row>
    <row r="17" spans="1:11" ht="13.5" customHeight="1">
      <c r="A17" s="63"/>
      <c r="B17" s="5"/>
      <c r="C17" s="18"/>
      <c r="D17" s="17"/>
      <c r="E17" s="6"/>
      <c r="F17" s="17"/>
      <c r="G17" s="130"/>
      <c r="H17" s="6"/>
      <c r="I17" s="6"/>
      <c r="J17" s="55"/>
      <c r="K17" s="115"/>
    </row>
    <row r="18" spans="1:10" ht="18.75" customHeight="1">
      <c r="A18" s="63"/>
      <c r="B18" s="5" t="s">
        <v>35</v>
      </c>
      <c r="C18" s="18">
        <f>+G11-G7</f>
        <v>0.12916666666666654</v>
      </c>
      <c r="D18" s="17" t="s">
        <v>42</v>
      </c>
      <c r="E18" s="128">
        <v>140</v>
      </c>
      <c r="F18" s="167" t="s">
        <v>0</v>
      </c>
      <c r="G18" s="51" t="s">
        <v>15</v>
      </c>
      <c r="H18" s="114" t="s">
        <v>63</v>
      </c>
      <c r="I18" s="100" t="s">
        <v>60</v>
      </c>
      <c r="J18" s="101">
        <v>74</v>
      </c>
    </row>
    <row r="19" spans="1:10" ht="18.75" customHeight="1" thickBot="1">
      <c r="A19" s="63"/>
      <c r="B19" s="53" t="s">
        <v>51</v>
      </c>
      <c r="C19" s="36" t="s">
        <v>4</v>
      </c>
      <c r="D19" s="23"/>
      <c r="E19" s="23"/>
      <c r="F19" s="23"/>
      <c r="G19" s="113" t="s">
        <v>3</v>
      </c>
      <c r="H19" s="116" t="s">
        <v>37</v>
      </c>
      <c r="I19" s="116" t="s">
        <v>80</v>
      </c>
      <c r="J19" s="97"/>
    </row>
    <row r="20" spans="1:11" ht="24.75" customHeight="1" thickTop="1">
      <c r="A20" s="63"/>
      <c r="B20" s="76" t="s">
        <v>83</v>
      </c>
      <c r="C20" s="79">
        <v>0.2951388888888889</v>
      </c>
      <c r="D20" s="77"/>
      <c r="E20" s="65"/>
      <c r="F20" s="77"/>
      <c r="G20" s="169">
        <v>0.579861111111111</v>
      </c>
      <c r="H20" s="6">
        <f>(+G20/3000)*1600</f>
        <v>0.30925925925925923</v>
      </c>
      <c r="I20" s="6">
        <f>(+G20/3000)*1000</f>
        <v>0.193287037037037</v>
      </c>
      <c r="J20" s="78">
        <v>13</v>
      </c>
      <c r="K20" s="83"/>
    </row>
    <row r="21" spans="1:11" ht="24.75" customHeight="1">
      <c r="A21" s="63"/>
      <c r="B21" s="76" t="s">
        <v>84</v>
      </c>
      <c r="C21" s="79">
        <v>0.3194444444444445</v>
      </c>
      <c r="D21" s="77"/>
      <c r="E21" s="65"/>
      <c r="F21" s="77"/>
      <c r="G21" s="51">
        <v>0.6166666666666667</v>
      </c>
      <c r="H21" s="6">
        <f>(+G21/3000)*1600</f>
        <v>0.3288888888888889</v>
      </c>
      <c r="I21" s="6">
        <f>(+G21/3000)*1000</f>
        <v>0.20555555555555555</v>
      </c>
      <c r="J21" s="78">
        <v>20</v>
      </c>
      <c r="K21" s="83"/>
    </row>
    <row r="22" spans="1:11" ht="24.75" customHeight="1">
      <c r="A22" s="63"/>
      <c r="B22" s="76" t="s">
        <v>122</v>
      </c>
      <c r="C22" s="79">
        <v>0.32708333333333334</v>
      </c>
      <c r="D22" s="77"/>
      <c r="E22" s="65"/>
      <c r="F22" s="77"/>
      <c r="G22" s="51">
        <v>0.6354166666666666</v>
      </c>
      <c r="H22" s="6">
        <f>(+G22/3000)*1600</f>
        <v>0.33888888888888885</v>
      </c>
      <c r="I22" s="6">
        <f>(+G22/3000)*1000</f>
        <v>0.21180555555555555</v>
      </c>
      <c r="J22" s="78">
        <v>22</v>
      </c>
      <c r="K22" s="83"/>
    </row>
    <row r="23" spans="1:11" ht="24.75" customHeight="1">
      <c r="A23" s="63"/>
      <c r="B23" s="76" t="s">
        <v>146</v>
      </c>
      <c r="C23" s="79">
        <v>0.3416666666666666</v>
      </c>
      <c r="D23" s="77"/>
      <c r="E23" s="65"/>
      <c r="F23" s="77"/>
      <c r="G23" s="51">
        <v>0.6368055555555555</v>
      </c>
      <c r="H23" s="6">
        <f>(+G23/3000)*1600</f>
        <v>0.3396296296296296</v>
      </c>
      <c r="I23" s="6">
        <f>(+G23/3000)*1000</f>
        <v>0.2122685185185185</v>
      </c>
      <c r="J23" s="78">
        <v>23</v>
      </c>
      <c r="K23" s="83"/>
    </row>
    <row r="24" spans="1:11" ht="12.75" customHeight="1">
      <c r="A24" s="63"/>
      <c r="B24" s="76"/>
      <c r="C24" s="79"/>
      <c r="D24" s="77"/>
      <c r="E24" s="65"/>
      <c r="F24" s="77"/>
      <c r="G24" s="51"/>
      <c r="H24" s="65"/>
      <c r="I24" s="94"/>
      <c r="J24" s="78"/>
      <c r="K24" s="83"/>
    </row>
    <row r="25" spans="2:10" ht="21.75" customHeight="1">
      <c r="B25" s="5" t="s">
        <v>35</v>
      </c>
      <c r="C25" s="18" t="s">
        <v>0</v>
      </c>
      <c r="D25" s="17" t="s">
        <v>42</v>
      </c>
      <c r="E25" s="75" t="s">
        <v>0</v>
      </c>
      <c r="F25" s="167" t="s">
        <v>0</v>
      </c>
      <c r="G25" s="21" t="s">
        <v>15</v>
      </c>
      <c r="H25" s="17" t="s">
        <v>0</v>
      </c>
      <c r="I25" s="100" t="s">
        <v>60</v>
      </c>
      <c r="J25" s="101">
        <v>30</v>
      </c>
    </row>
    <row r="27" ht="12.75">
      <c r="J27" s="99" t="s">
        <v>0</v>
      </c>
    </row>
    <row r="28" ht="12.75">
      <c r="J28" s="99" t="s">
        <v>0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2"/>
  <sheetViews>
    <sheetView zoomScale="90" zoomScaleNormal="90" zoomScalePageLayoutView="0" workbookViewId="0" topLeftCell="A8">
      <selection activeCell="H10" sqref="H10:I10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8.421875" style="0" customWidth="1"/>
    <col min="4" max="4" width="7.00390625" style="0" customWidth="1"/>
    <col min="5" max="6" width="9.00390625" style="0" customWidth="1"/>
    <col min="7" max="7" width="9.57421875" style="0" customWidth="1"/>
    <col min="8" max="9" width="8.28125" style="0" customWidth="1"/>
    <col min="10" max="10" width="6.8515625" style="56" customWidth="1"/>
    <col min="11" max="11" width="8.28125" style="108" customWidth="1"/>
    <col min="12" max="12" width="7.28125" style="108" customWidth="1"/>
  </cols>
  <sheetData>
    <row r="2" ht="13.5" thickBot="1"/>
    <row r="3" spans="2:10" ht="16.5" thickTop="1">
      <c r="B3" s="37" t="s">
        <v>95</v>
      </c>
      <c r="C3" s="38" t="s">
        <v>94</v>
      </c>
      <c r="D3" s="38"/>
      <c r="E3" s="38"/>
      <c r="F3" s="39"/>
      <c r="G3" s="40" t="s">
        <v>25</v>
      </c>
      <c r="H3" s="41"/>
      <c r="I3" s="41"/>
      <c r="J3" s="57"/>
    </row>
    <row r="4" spans="2:10" ht="15.75">
      <c r="B4" s="43" t="s">
        <v>97</v>
      </c>
      <c r="C4" s="2"/>
      <c r="D4" s="2"/>
      <c r="E4" s="2"/>
      <c r="F4" s="3"/>
      <c r="G4" s="1" t="s">
        <v>0</v>
      </c>
      <c r="H4" s="62">
        <v>4000</v>
      </c>
      <c r="I4" s="4"/>
      <c r="J4" s="58"/>
    </row>
    <row r="5" spans="2:10" ht="10.5" customHeight="1">
      <c r="B5" s="43"/>
      <c r="C5" s="2"/>
      <c r="D5" s="2"/>
      <c r="E5" s="2"/>
      <c r="F5" s="3"/>
      <c r="G5" s="1"/>
      <c r="H5" s="4"/>
      <c r="I5" s="4"/>
      <c r="J5" s="58"/>
    </row>
    <row r="6" spans="2:11" ht="13.5" thickBot="1">
      <c r="B6" s="52" t="s">
        <v>14</v>
      </c>
      <c r="C6" s="28" t="s">
        <v>1</v>
      </c>
      <c r="D6" s="28" t="s">
        <v>2</v>
      </c>
      <c r="E6" s="34" t="s">
        <v>66</v>
      </c>
      <c r="F6" s="138" t="s">
        <v>90</v>
      </c>
      <c r="G6" s="31" t="s">
        <v>3</v>
      </c>
      <c r="H6" s="34" t="s">
        <v>58</v>
      </c>
      <c r="I6" s="34" t="s">
        <v>55</v>
      </c>
      <c r="J6" s="59" t="s">
        <v>15</v>
      </c>
      <c r="K6" s="109"/>
    </row>
    <row r="7" spans="1:11" ht="27" customHeight="1" thickTop="1">
      <c r="A7" s="63"/>
      <c r="B7" s="33" t="s">
        <v>22</v>
      </c>
      <c r="C7" s="18">
        <v>0.23263888888888887</v>
      </c>
      <c r="D7" s="17">
        <f aca="true" t="shared" si="0" ref="D7:D16">+E7-C7</f>
        <v>0.23402777777777775</v>
      </c>
      <c r="E7" s="75">
        <v>0.4666666666666666</v>
      </c>
      <c r="F7" s="19">
        <f aca="true" t="shared" si="1" ref="F7:F16">+G7-E7</f>
        <v>0.11805555555555564</v>
      </c>
      <c r="G7" s="21">
        <v>0.5847222222222223</v>
      </c>
      <c r="H7" s="6">
        <f>(+G7/4000)*1600</f>
        <v>0.2338888888888889</v>
      </c>
      <c r="I7" s="6">
        <f>(+G7/4000)*1000</f>
        <v>0.14618055555555556</v>
      </c>
      <c r="J7" s="60">
        <v>2</v>
      </c>
      <c r="K7" s="110"/>
    </row>
    <row r="8" spans="1:11" ht="27" customHeight="1">
      <c r="A8" s="63"/>
      <c r="B8" s="5" t="s">
        <v>28</v>
      </c>
      <c r="C8" s="18">
        <v>0.2520833333333333</v>
      </c>
      <c r="D8" s="17">
        <f t="shared" si="0"/>
        <v>0.26388888888888884</v>
      </c>
      <c r="E8" s="75">
        <v>0.5159722222222222</v>
      </c>
      <c r="F8" s="19">
        <f t="shared" si="1"/>
        <v>0.12083333333333335</v>
      </c>
      <c r="G8" s="140">
        <v>0.6368055555555555</v>
      </c>
      <c r="H8" s="6">
        <f aca="true" t="shared" si="2" ref="H8:H16">(+G8/4000)*1600</f>
        <v>0.2547222222222222</v>
      </c>
      <c r="I8" s="6">
        <f aca="true" t="shared" si="3" ref="I8:I16">(+G8/4000)*1000</f>
        <v>0.15920138888888888</v>
      </c>
      <c r="J8" s="55">
        <v>9</v>
      </c>
      <c r="K8" s="110"/>
    </row>
    <row r="9" spans="1:11" ht="27" customHeight="1">
      <c r="A9" s="63"/>
      <c r="B9" s="5" t="s">
        <v>19</v>
      </c>
      <c r="C9" s="18">
        <v>0.2548611111111111</v>
      </c>
      <c r="D9" s="17">
        <f t="shared" si="0"/>
        <v>0.2652777777777777</v>
      </c>
      <c r="E9" s="75">
        <v>0.5201388888888888</v>
      </c>
      <c r="F9" s="19">
        <f t="shared" si="1"/>
        <v>0.125</v>
      </c>
      <c r="G9" s="140">
        <v>0.6451388888888888</v>
      </c>
      <c r="H9" s="6">
        <f t="shared" si="2"/>
        <v>0.25805555555555554</v>
      </c>
      <c r="I9" s="6">
        <f t="shared" si="3"/>
        <v>0.1612847222222222</v>
      </c>
      <c r="J9" s="55">
        <v>11</v>
      </c>
      <c r="K9" s="110"/>
    </row>
    <row r="10" spans="1:11" ht="27" customHeight="1">
      <c r="A10" s="63"/>
      <c r="B10" s="5" t="s">
        <v>48</v>
      </c>
      <c r="C10" s="18">
        <v>0.23750000000000002</v>
      </c>
      <c r="D10" s="17">
        <f t="shared" si="0"/>
        <v>0.279861111111111</v>
      </c>
      <c r="E10" s="75">
        <v>0.517361111111111</v>
      </c>
      <c r="F10" s="19">
        <f t="shared" si="1"/>
        <v>0.13055555555555565</v>
      </c>
      <c r="G10" s="21">
        <v>0.6479166666666667</v>
      </c>
      <c r="H10" s="6">
        <f t="shared" si="2"/>
        <v>0.25916666666666666</v>
      </c>
      <c r="I10" s="6">
        <f t="shared" si="3"/>
        <v>0.16197916666666667</v>
      </c>
      <c r="J10" s="55">
        <v>12</v>
      </c>
      <c r="K10" s="110"/>
    </row>
    <row r="11" spans="1:11" ht="27" customHeight="1">
      <c r="A11" s="63"/>
      <c r="B11" s="5" t="s">
        <v>47</v>
      </c>
      <c r="C11" s="18">
        <v>0.26458333333333334</v>
      </c>
      <c r="D11" s="17">
        <f t="shared" si="0"/>
        <v>0.28263888888888883</v>
      </c>
      <c r="E11" s="75">
        <v>0.5472222222222222</v>
      </c>
      <c r="F11" s="19">
        <f t="shared" si="1"/>
        <v>0.1333333333333333</v>
      </c>
      <c r="G11" s="21">
        <v>0.6805555555555555</v>
      </c>
      <c r="H11" s="6">
        <f t="shared" si="2"/>
        <v>0.2722222222222222</v>
      </c>
      <c r="I11" s="6">
        <f t="shared" si="3"/>
        <v>0.17013888888888887</v>
      </c>
      <c r="J11" s="55">
        <v>24</v>
      </c>
      <c r="K11" s="110"/>
    </row>
    <row r="12" spans="1:11" ht="27" customHeight="1">
      <c r="A12" s="63"/>
      <c r="B12" s="5" t="s">
        <v>76</v>
      </c>
      <c r="C12" s="18">
        <v>0.26805555555555555</v>
      </c>
      <c r="D12" s="17">
        <f t="shared" si="0"/>
        <v>0.29583333333333334</v>
      </c>
      <c r="E12" s="75">
        <v>0.5638888888888889</v>
      </c>
      <c r="F12" s="19">
        <f t="shared" si="1"/>
        <v>0.13611111111111118</v>
      </c>
      <c r="G12" s="21">
        <v>0.7000000000000001</v>
      </c>
      <c r="H12" s="6">
        <f t="shared" si="2"/>
        <v>0.28</v>
      </c>
      <c r="I12" s="6">
        <f t="shared" si="3"/>
        <v>0.17500000000000002</v>
      </c>
      <c r="J12" s="55">
        <v>38</v>
      </c>
      <c r="K12" s="110"/>
    </row>
    <row r="13" spans="1:11" ht="27" customHeight="1">
      <c r="A13" s="63"/>
      <c r="B13" s="5" t="s">
        <v>49</v>
      </c>
      <c r="C13" s="18">
        <v>0.2777777777777778</v>
      </c>
      <c r="D13" s="17">
        <f t="shared" si="0"/>
        <v>0.2909722222222222</v>
      </c>
      <c r="E13" s="75">
        <v>0.56875</v>
      </c>
      <c r="F13" s="19">
        <f t="shared" si="1"/>
        <v>0.13402777777777786</v>
      </c>
      <c r="G13" s="140">
        <v>0.7027777777777778</v>
      </c>
      <c r="H13" s="6">
        <f t="shared" si="2"/>
        <v>0.28111111111111114</v>
      </c>
      <c r="I13" s="6">
        <f t="shared" si="3"/>
        <v>0.17569444444444446</v>
      </c>
      <c r="J13" s="55">
        <v>39</v>
      </c>
      <c r="K13" s="110"/>
    </row>
    <row r="14" spans="1:11" ht="25.5" customHeight="1">
      <c r="A14" s="63"/>
      <c r="B14" s="5" t="s">
        <v>78</v>
      </c>
      <c r="C14" s="18">
        <v>0.2777777777777778</v>
      </c>
      <c r="D14" s="17">
        <f t="shared" si="0"/>
        <v>0.29166666666666663</v>
      </c>
      <c r="E14" s="75">
        <v>0.5694444444444444</v>
      </c>
      <c r="F14" s="19">
        <f t="shared" si="1"/>
        <v>0.13749999999999996</v>
      </c>
      <c r="G14" s="140">
        <v>0.7069444444444444</v>
      </c>
      <c r="H14" s="6">
        <f t="shared" si="2"/>
        <v>0.28277777777777774</v>
      </c>
      <c r="I14" s="6">
        <f t="shared" si="3"/>
        <v>0.1767361111111111</v>
      </c>
      <c r="J14" s="55">
        <v>41</v>
      </c>
      <c r="K14" s="110"/>
    </row>
    <row r="15" spans="1:11" ht="25.5" customHeight="1">
      <c r="A15" s="63"/>
      <c r="B15" s="5" t="s">
        <v>82</v>
      </c>
      <c r="C15" s="18">
        <v>0.27499999999999997</v>
      </c>
      <c r="D15" s="17">
        <f t="shared" si="0"/>
        <v>0.30277777777777787</v>
      </c>
      <c r="E15" s="75">
        <v>0.5777777777777778</v>
      </c>
      <c r="F15" s="19">
        <f t="shared" si="1"/>
        <v>0.1347222222222222</v>
      </c>
      <c r="G15" s="140">
        <v>0.7125</v>
      </c>
      <c r="H15" s="6">
        <f t="shared" si="2"/>
        <v>0.28500000000000003</v>
      </c>
      <c r="I15" s="6">
        <f t="shared" si="3"/>
        <v>0.178125</v>
      </c>
      <c r="J15" s="55">
        <v>45</v>
      </c>
      <c r="K15" s="110"/>
    </row>
    <row r="16" spans="1:11" ht="25.5" customHeight="1">
      <c r="A16" s="63"/>
      <c r="B16" s="5" t="s">
        <v>151</v>
      </c>
      <c r="C16" s="18">
        <v>0.2916666666666667</v>
      </c>
      <c r="D16" s="17">
        <f t="shared" si="0"/>
        <v>0.30069444444444443</v>
      </c>
      <c r="E16" s="75">
        <v>0.5923611111111111</v>
      </c>
      <c r="F16" s="19">
        <f t="shared" si="1"/>
        <v>0.13888888888888895</v>
      </c>
      <c r="G16" s="140">
        <v>0.7312500000000001</v>
      </c>
      <c r="H16" s="6">
        <f t="shared" si="2"/>
        <v>0.2925</v>
      </c>
      <c r="I16" s="6">
        <f t="shared" si="3"/>
        <v>0.18281250000000002</v>
      </c>
      <c r="J16" s="55">
        <v>53</v>
      </c>
      <c r="K16" s="110"/>
    </row>
    <row r="17" spans="1:10" ht="15" customHeight="1">
      <c r="A17" s="63"/>
      <c r="B17" s="122" t="s">
        <v>0</v>
      </c>
      <c r="C17" s="139" t="s">
        <v>42</v>
      </c>
      <c r="D17" s="119">
        <v>58</v>
      </c>
      <c r="E17" s="124" t="s">
        <v>15</v>
      </c>
      <c r="F17" s="112" t="s">
        <v>173</v>
      </c>
      <c r="G17" s="125" t="s">
        <v>35</v>
      </c>
      <c r="H17" s="82">
        <f>+G11-G7</f>
        <v>0.09583333333333321</v>
      </c>
      <c r="I17" s="126" t="s">
        <v>57</v>
      </c>
      <c r="J17" s="105">
        <v>92</v>
      </c>
    </row>
    <row r="18" spans="1:12" ht="20.25" customHeight="1" thickBot="1">
      <c r="A18" s="63"/>
      <c r="B18" s="53" t="s">
        <v>88</v>
      </c>
      <c r="C18" s="36" t="s">
        <v>4</v>
      </c>
      <c r="D18" s="23"/>
      <c r="E18" s="23"/>
      <c r="F18" s="23"/>
      <c r="G18" s="85" t="s">
        <v>3</v>
      </c>
      <c r="H18" s="127" t="s">
        <v>56</v>
      </c>
      <c r="I18" s="34" t="s">
        <v>62</v>
      </c>
      <c r="J18" s="59" t="s">
        <v>15</v>
      </c>
      <c r="K18" s="111"/>
      <c r="L18" s="111" t="s">
        <v>0</v>
      </c>
    </row>
    <row r="19" spans="1:12" ht="21.75" customHeight="1" thickTop="1">
      <c r="A19" s="63"/>
      <c r="B19" s="5" t="s">
        <v>104</v>
      </c>
      <c r="C19" s="18">
        <v>0.2888888888888889</v>
      </c>
      <c r="D19" s="17"/>
      <c r="E19" s="17"/>
      <c r="F19" s="19"/>
      <c r="G19" s="140">
        <v>0.5319444444444444</v>
      </c>
      <c r="H19" s="6">
        <f>(+G19/3000)*1600</f>
        <v>0.28370370370370374</v>
      </c>
      <c r="I19" s="6">
        <f>(+G19/3000)*1000</f>
        <v>0.17731481481481481</v>
      </c>
      <c r="J19" s="55">
        <v>6</v>
      </c>
      <c r="K19" s="110"/>
      <c r="L19" s="110"/>
    </row>
    <row r="20" spans="1:12" ht="21.75" customHeight="1">
      <c r="A20" s="63"/>
      <c r="B20" s="5" t="s">
        <v>133</v>
      </c>
      <c r="C20" s="18">
        <v>0.2965277777777778</v>
      </c>
      <c r="D20" s="17"/>
      <c r="E20" s="17"/>
      <c r="F20" s="19"/>
      <c r="G20" s="20">
        <v>0.5472222222222222</v>
      </c>
      <c r="H20" s="6">
        <f>(+G20/3000)*1600</f>
        <v>0.2918518518518518</v>
      </c>
      <c r="I20" s="6">
        <f>(+G20/3000)*1000</f>
        <v>0.18240740740740738</v>
      </c>
      <c r="J20" s="55">
        <v>9</v>
      </c>
      <c r="K20" s="110"/>
      <c r="L20" s="110"/>
    </row>
    <row r="21" spans="1:12" ht="21.75" customHeight="1">
      <c r="A21" s="63"/>
      <c r="B21" s="5" t="s">
        <v>125</v>
      </c>
      <c r="C21" s="18">
        <v>0.29583333333333334</v>
      </c>
      <c r="D21" s="17"/>
      <c r="E21" s="17"/>
      <c r="F21" s="19"/>
      <c r="G21" s="20">
        <v>0.5527777777777778</v>
      </c>
      <c r="H21" s="6">
        <f>(+G21/3000)*1600</f>
        <v>0.29481481481481486</v>
      </c>
      <c r="I21" s="6">
        <f>(+G21/3000)*1000</f>
        <v>0.1842592592592593</v>
      </c>
      <c r="J21" s="55">
        <v>12</v>
      </c>
      <c r="K21" s="110"/>
      <c r="L21" s="110"/>
    </row>
    <row r="22" spans="2:10" ht="15.75">
      <c r="B22" s="122" t="s">
        <v>0</v>
      </c>
      <c r="C22" s="139" t="s">
        <v>42</v>
      </c>
      <c r="D22" s="119" t="s">
        <v>0</v>
      </c>
      <c r="E22" s="124" t="s">
        <v>15</v>
      </c>
      <c r="F22" s="112" t="s">
        <v>0</v>
      </c>
      <c r="G22" s="125" t="s">
        <v>35</v>
      </c>
      <c r="H22" s="82" t="s">
        <v>0</v>
      </c>
      <c r="I22" s="126" t="s">
        <v>57</v>
      </c>
      <c r="J22" s="105">
        <v>83</v>
      </c>
    </row>
  </sheetData>
  <sheetProtection/>
  <printOptions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6"/>
  <sheetViews>
    <sheetView zoomScale="80" zoomScaleNormal="80" zoomScalePageLayoutView="0" workbookViewId="0" topLeftCell="A11">
      <selection activeCell="C1" sqref="C1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3" width="9.28125" style="0" customWidth="1"/>
    <col min="4" max="4" width="10.7109375" style="0" customWidth="1"/>
    <col min="5" max="5" width="0.13671875" style="0" customWidth="1"/>
    <col min="6" max="6" width="10.57421875" style="0" customWidth="1"/>
    <col min="7" max="7" width="10.7109375" style="0" hidden="1" customWidth="1"/>
    <col min="8" max="8" width="10.7109375" style="0" customWidth="1"/>
    <col min="9" max="9" width="10.28125" style="0" customWidth="1"/>
    <col min="10" max="10" width="8.421875" style="0" customWidth="1"/>
    <col min="11" max="11" width="10.140625" style="0" customWidth="1"/>
    <col min="12" max="12" width="5.8515625" style="0" customWidth="1"/>
    <col min="13" max="13" width="6.8515625" style="80" customWidth="1"/>
  </cols>
  <sheetData>
    <row r="2" ht="13.5" thickBot="1"/>
    <row r="3" spans="2:12" ht="16.5" thickTop="1">
      <c r="B3" s="104" t="s">
        <v>166</v>
      </c>
      <c r="C3" s="38" t="s">
        <v>167</v>
      </c>
      <c r="D3" s="38"/>
      <c r="E3" s="38"/>
      <c r="F3" s="38"/>
      <c r="G3" s="38"/>
      <c r="H3" s="39"/>
      <c r="I3" s="106" t="s">
        <v>17</v>
      </c>
      <c r="J3" s="38"/>
      <c r="K3" s="73"/>
      <c r="L3" s="42" t="s">
        <v>0</v>
      </c>
    </row>
    <row r="4" spans="2:12" ht="15.75">
      <c r="B4" s="49" t="s">
        <v>24</v>
      </c>
      <c r="C4" s="2"/>
      <c r="D4" s="2"/>
      <c r="E4" s="2"/>
      <c r="F4" s="24" t="s">
        <v>0</v>
      </c>
      <c r="G4" s="2"/>
      <c r="H4" s="3"/>
      <c r="I4" s="107" t="s">
        <v>31</v>
      </c>
      <c r="J4" s="2"/>
      <c r="K4" s="2"/>
      <c r="L4" s="44" t="s">
        <v>0</v>
      </c>
    </row>
    <row r="5" spans="2:13" ht="12.75" customHeight="1">
      <c r="B5" s="49" t="s">
        <v>0</v>
      </c>
      <c r="C5" s="2"/>
      <c r="D5" s="2"/>
      <c r="E5" s="2"/>
      <c r="F5" s="24"/>
      <c r="G5" s="2" t="s">
        <v>0</v>
      </c>
      <c r="H5" s="3"/>
      <c r="I5" s="32"/>
      <c r="J5" s="2"/>
      <c r="K5" s="2"/>
      <c r="L5" s="44"/>
      <c r="M5"/>
    </row>
    <row r="6" spans="2:13" ht="16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34" t="s">
        <v>37</v>
      </c>
      <c r="K6" s="34" t="s">
        <v>80</v>
      </c>
      <c r="L6" s="50" t="s">
        <v>15</v>
      </c>
      <c r="M6" s="12"/>
    </row>
    <row r="7" spans="1:13" ht="28.5" customHeight="1" thickTop="1">
      <c r="A7" s="63"/>
      <c r="B7" s="5" t="s">
        <v>21</v>
      </c>
      <c r="C7" s="26">
        <v>0.21736111111111112</v>
      </c>
      <c r="D7" s="17"/>
      <c r="E7" s="27"/>
      <c r="F7" s="54"/>
      <c r="G7" s="6"/>
      <c r="H7" s="86"/>
      <c r="I7" s="35">
        <v>0.6833333333333332</v>
      </c>
      <c r="J7" s="6">
        <f>(+I7/5000)*1600</f>
        <v>0.21866666666666662</v>
      </c>
      <c r="K7" s="6">
        <f>(+I7/5000)*1000</f>
        <v>0.13666666666666663</v>
      </c>
      <c r="L7" s="81">
        <v>4</v>
      </c>
      <c r="M7" s="84"/>
    </row>
    <row r="8" spans="1:13" ht="28.5" customHeight="1">
      <c r="A8" s="63"/>
      <c r="B8" s="5" t="s">
        <v>33</v>
      </c>
      <c r="C8" s="18">
        <v>0.2152777777777778</v>
      </c>
      <c r="D8" s="17"/>
      <c r="E8" s="6"/>
      <c r="F8" s="54"/>
      <c r="G8" s="6"/>
      <c r="H8" s="86"/>
      <c r="I8" s="20">
        <v>0.6923611111111111</v>
      </c>
      <c r="J8" s="6">
        <f aca="true" t="shared" si="0" ref="J8:J13">(+I8/5000)*1600</f>
        <v>0.22155555555555556</v>
      </c>
      <c r="K8" s="6">
        <f aca="true" t="shared" si="1" ref="K8:K13">(+I8/5000)*1000</f>
        <v>0.13847222222222222</v>
      </c>
      <c r="L8" s="64">
        <v>8</v>
      </c>
      <c r="M8" s="84"/>
    </row>
    <row r="9" spans="1:13" ht="28.5" customHeight="1">
      <c r="A9" s="63"/>
      <c r="B9" s="5" t="s">
        <v>43</v>
      </c>
      <c r="C9" s="18">
        <v>0.22013888888888888</v>
      </c>
      <c r="D9" s="17"/>
      <c r="E9" s="6"/>
      <c r="F9" s="54"/>
      <c r="G9" s="6"/>
      <c r="H9" s="86"/>
      <c r="I9" s="140">
        <v>0.7118055555555555</v>
      </c>
      <c r="J9" s="6">
        <f t="shared" si="0"/>
        <v>0.22777777777777775</v>
      </c>
      <c r="K9" s="6">
        <f t="shared" si="1"/>
        <v>0.14236111111111108</v>
      </c>
      <c r="L9" s="64">
        <v>15</v>
      </c>
      <c r="M9" s="83"/>
    </row>
    <row r="10" spans="1:13" ht="28.5" customHeight="1">
      <c r="A10" s="63"/>
      <c r="B10" s="5" t="s">
        <v>44</v>
      </c>
      <c r="C10" s="18">
        <v>0.23680555555555557</v>
      </c>
      <c r="D10" s="17"/>
      <c r="E10" s="6"/>
      <c r="F10" s="54"/>
      <c r="G10" s="6"/>
      <c r="H10" s="86"/>
      <c r="I10" s="35">
        <v>0.7819444444444444</v>
      </c>
      <c r="J10" s="6">
        <f t="shared" si="0"/>
        <v>0.25022222222222223</v>
      </c>
      <c r="K10" s="6">
        <f t="shared" si="1"/>
        <v>0.15638888888888888</v>
      </c>
      <c r="L10" s="64">
        <v>49</v>
      </c>
      <c r="M10" s="84"/>
    </row>
    <row r="11" spans="1:13" ht="28.5" customHeight="1">
      <c r="A11" s="63"/>
      <c r="B11" s="5" t="s">
        <v>115</v>
      </c>
      <c r="C11" s="18"/>
      <c r="D11" s="17"/>
      <c r="E11" s="6"/>
      <c r="F11" s="54"/>
      <c r="G11" s="6"/>
      <c r="H11" s="86"/>
      <c r="I11" s="170">
        <v>0.7958333333333334</v>
      </c>
      <c r="J11" s="6">
        <f t="shared" si="0"/>
        <v>0.25466666666666665</v>
      </c>
      <c r="K11" s="6">
        <f t="shared" si="1"/>
        <v>0.15916666666666668</v>
      </c>
      <c r="L11" s="64">
        <v>56</v>
      </c>
      <c r="M11" s="83"/>
    </row>
    <row r="12" spans="1:13" ht="28.5" customHeight="1">
      <c r="A12" s="63"/>
      <c r="B12" s="5" t="s">
        <v>50</v>
      </c>
      <c r="C12" s="18"/>
      <c r="D12" s="17"/>
      <c r="E12" s="6"/>
      <c r="F12" s="54"/>
      <c r="G12" s="6"/>
      <c r="H12" s="86"/>
      <c r="I12" s="170">
        <v>0.8583333333333334</v>
      </c>
      <c r="J12" s="6">
        <f t="shared" si="0"/>
        <v>0.27466666666666667</v>
      </c>
      <c r="K12" s="6">
        <f t="shared" si="1"/>
        <v>0.17166666666666666</v>
      </c>
      <c r="L12" s="64">
        <v>62</v>
      </c>
      <c r="M12" s="83"/>
    </row>
    <row r="13" spans="1:13" ht="28.5" customHeight="1">
      <c r="A13" s="63"/>
      <c r="B13" s="5" t="s">
        <v>72</v>
      </c>
      <c r="C13" s="18"/>
      <c r="D13" s="17"/>
      <c r="E13" s="6"/>
      <c r="F13" s="54"/>
      <c r="G13" s="6"/>
      <c r="H13" s="86"/>
      <c r="I13" s="35">
        <v>0.8583333333333334</v>
      </c>
      <c r="J13" s="6">
        <f t="shared" si="0"/>
        <v>0.27466666666666667</v>
      </c>
      <c r="K13" s="6">
        <f t="shared" si="1"/>
        <v>0.17166666666666666</v>
      </c>
      <c r="L13" s="64">
        <v>63</v>
      </c>
      <c r="M13" s="84"/>
    </row>
    <row r="14" spans="1:13" ht="28.5" customHeight="1">
      <c r="A14" s="63"/>
      <c r="B14" s="5" t="s">
        <v>114</v>
      </c>
      <c r="C14" s="18"/>
      <c r="D14" s="17"/>
      <c r="E14" s="6"/>
      <c r="F14" s="54"/>
      <c r="G14" s="6"/>
      <c r="H14" s="86"/>
      <c r="I14" s="35" t="s">
        <v>168</v>
      </c>
      <c r="J14" s="6"/>
      <c r="K14" s="6"/>
      <c r="L14" s="64"/>
      <c r="M14" s="84"/>
    </row>
    <row r="15" spans="2:12" ht="23.25" customHeight="1" thickBot="1">
      <c r="B15" s="122"/>
      <c r="C15" s="229" t="s">
        <v>53</v>
      </c>
      <c r="D15" s="230"/>
      <c r="E15" s="128" t="s">
        <v>172</v>
      </c>
      <c r="F15" s="231" t="s">
        <v>54</v>
      </c>
      <c r="G15" s="231"/>
      <c r="H15" s="10">
        <v>132</v>
      </c>
      <c r="I15" s="120" t="s">
        <v>35</v>
      </c>
      <c r="J15" s="17">
        <f>+I11-I7</f>
        <v>0.11250000000000016</v>
      </c>
      <c r="K15" s="121" t="s">
        <v>59</v>
      </c>
      <c r="L15" s="101">
        <v>82</v>
      </c>
    </row>
    <row r="16" spans="1:13" ht="18.75" customHeight="1" thickBot="1" thickTop="1">
      <c r="A16" s="63"/>
      <c r="B16" s="71" t="s">
        <v>87</v>
      </c>
      <c r="C16" s="66" t="s">
        <v>4</v>
      </c>
      <c r="D16" s="66" t="s">
        <v>0</v>
      </c>
      <c r="E16" s="67" t="s">
        <v>0</v>
      </c>
      <c r="F16" s="68" t="s">
        <v>0</v>
      </c>
      <c r="G16" s="68"/>
      <c r="H16" s="69"/>
      <c r="I16" s="70" t="s">
        <v>3</v>
      </c>
      <c r="J16" s="127" t="s">
        <v>92</v>
      </c>
      <c r="K16" s="34" t="s">
        <v>93</v>
      </c>
      <c r="L16" s="74" t="s">
        <v>15</v>
      </c>
      <c r="M16" s="103"/>
    </row>
    <row r="17" spans="1:13" ht="25.5" customHeight="1" thickTop="1">
      <c r="A17" s="63"/>
      <c r="B17" s="5" t="s">
        <v>117</v>
      </c>
      <c r="C17" s="18">
        <v>0.25277777777777777</v>
      </c>
      <c r="D17" s="17"/>
      <c r="E17" s="6"/>
      <c r="F17" s="17"/>
      <c r="G17" s="6"/>
      <c r="H17" s="10"/>
      <c r="I17" s="51">
        <v>0.4875</v>
      </c>
      <c r="J17" s="6">
        <f>(+I17/3000)*1600</f>
        <v>0.26</v>
      </c>
      <c r="K17" s="6">
        <f>(+I17/3000)*1000</f>
        <v>0.1625</v>
      </c>
      <c r="L17" s="55">
        <v>15</v>
      </c>
      <c r="M17" s="84"/>
    </row>
    <row r="18" spans="1:13" ht="25.5" customHeight="1">
      <c r="A18" s="63"/>
      <c r="B18" s="5" t="s">
        <v>147</v>
      </c>
      <c r="C18" s="18">
        <v>0.2701388888888889</v>
      </c>
      <c r="D18" s="17"/>
      <c r="E18" s="6"/>
      <c r="F18" s="17"/>
      <c r="G18" s="6"/>
      <c r="H18" s="10"/>
      <c r="I18" s="169">
        <v>0.5145833333333333</v>
      </c>
      <c r="J18" s="6">
        <f aca="true" t="shared" si="2" ref="J18:J24">(+I18/3000)*1600</f>
        <v>0.27444444444444444</v>
      </c>
      <c r="K18" s="6">
        <f aca="true" t="shared" si="3" ref="K18:K24">(+I18/3000)*1000</f>
        <v>0.17152777777777778</v>
      </c>
      <c r="L18" s="55">
        <v>27</v>
      </c>
      <c r="M18" s="83"/>
    </row>
    <row r="19" spans="1:13" ht="25.5" customHeight="1">
      <c r="A19" s="63"/>
      <c r="B19" s="5" t="s">
        <v>74</v>
      </c>
      <c r="C19" s="18">
        <v>0.29097222222222224</v>
      </c>
      <c r="D19" s="17"/>
      <c r="E19" s="6"/>
      <c r="F19" s="17"/>
      <c r="G19" s="6"/>
      <c r="H19" s="10"/>
      <c r="I19" s="169">
        <v>0.5375</v>
      </c>
      <c r="J19" s="6">
        <f t="shared" si="2"/>
        <v>0.2866666666666667</v>
      </c>
      <c r="K19" s="6">
        <f t="shared" si="3"/>
        <v>0.17916666666666667</v>
      </c>
      <c r="L19" s="55">
        <v>37</v>
      </c>
      <c r="M19" s="83"/>
    </row>
    <row r="20" spans="1:13" ht="25.5" customHeight="1">
      <c r="A20" s="63"/>
      <c r="B20" s="5" t="s">
        <v>120</v>
      </c>
      <c r="C20" s="18">
        <v>0.29930555555555555</v>
      </c>
      <c r="D20" s="17"/>
      <c r="E20" s="6"/>
      <c r="F20" s="17"/>
      <c r="G20" s="6"/>
      <c r="H20" s="10"/>
      <c r="I20" s="51">
        <v>0.5604166666666667</v>
      </c>
      <c r="J20" s="6">
        <f t="shared" si="2"/>
        <v>0.2988888888888889</v>
      </c>
      <c r="K20" s="6">
        <f t="shared" si="3"/>
        <v>0.18680555555555556</v>
      </c>
      <c r="L20" s="55">
        <v>51</v>
      </c>
      <c r="M20" s="84"/>
    </row>
    <row r="21" spans="1:13" ht="25.5" customHeight="1">
      <c r="A21" s="63"/>
      <c r="B21" s="5" t="s">
        <v>102</v>
      </c>
      <c r="C21" s="18">
        <v>0.2972222222222222</v>
      </c>
      <c r="D21" s="17"/>
      <c r="E21" s="6"/>
      <c r="F21" s="17"/>
      <c r="G21" s="6"/>
      <c r="H21" s="10"/>
      <c r="I21" s="51">
        <v>0.5611111111111111</v>
      </c>
      <c r="J21" s="6">
        <f t="shared" si="2"/>
        <v>0.2992592592592593</v>
      </c>
      <c r="K21" s="6">
        <f t="shared" si="3"/>
        <v>0.18703703703703706</v>
      </c>
      <c r="L21" s="55">
        <v>52</v>
      </c>
      <c r="M21" s="84"/>
    </row>
    <row r="22" spans="1:13" ht="25.5" customHeight="1">
      <c r="A22" s="63"/>
      <c r="B22" s="5" t="s">
        <v>121</v>
      </c>
      <c r="C22" s="18">
        <v>0.3034722222222222</v>
      </c>
      <c r="D22" s="17"/>
      <c r="E22" s="6"/>
      <c r="F22" s="17"/>
      <c r="G22" s="6"/>
      <c r="H22" s="10"/>
      <c r="I22" s="51">
        <v>0.5611111111111111</v>
      </c>
      <c r="J22" s="6">
        <f t="shared" si="2"/>
        <v>0.2992592592592593</v>
      </c>
      <c r="K22" s="6">
        <f t="shared" si="3"/>
        <v>0.18703703703703706</v>
      </c>
      <c r="L22" s="55">
        <v>53</v>
      </c>
      <c r="M22" s="84"/>
    </row>
    <row r="23" spans="1:13" ht="25.5" customHeight="1">
      <c r="A23" s="63"/>
      <c r="B23" s="5" t="s">
        <v>73</v>
      </c>
      <c r="C23" s="18">
        <v>0.2972222222222222</v>
      </c>
      <c r="D23" s="17"/>
      <c r="E23" s="6"/>
      <c r="F23" s="17"/>
      <c r="G23" s="6"/>
      <c r="H23" s="10"/>
      <c r="I23" s="51">
        <v>0.5645833333333333</v>
      </c>
      <c r="J23" s="6">
        <f t="shared" si="2"/>
        <v>0.3011111111111111</v>
      </c>
      <c r="K23" s="6">
        <f t="shared" si="3"/>
        <v>0.18819444444444444</v>
      </c>
      <c r="L23" s="55">
        <v>57</v>
      </c>
      <c r="M23" s="84"/>
    </row>
    <row r="24" spans="1:13" ht="25.5" customHeight="1">
      <c r="A24" s="63"/>
      <c r="B24" s="5" t="s">
        <v>171</v>
      </c>
      <c r="C24" s="18">
        <v>0.32916666666666666</v>
      </c>
      <c r="D24" s="17"/>
      <c r="E24" s="6"/>
      <c r="F24" s="17"/>
      <c r="G24" s="6"/>
      <c r="H24" s="10"/>
      <c r="I24" s="51">
        <v>0.6013888888888889</v>
      </c>
      <c r="J24" s="6">
        <f t="shared" si="2"/>
        <v>0.3207407407407407</v>
      </c>
      <c r="K24" s="6">
        <f t="shared" si="3"/>
        <v>0.20046296296296295</v>
      </c>
      <c r="L24" s="55">
        <v>66</v>
      </c>
      <c r="M24" s="84"/>
    </row>
    <row r="25" spans="1:13" ht="25.5" customHeight="1">
      <c r="A25" s="63"/>
      <c r="B25" s="5" t="s">
        <v>0</v>
      </c>
      <c r="C25" s="18"/>
      <c r="D25" s="17"/>
      <c r="E25" s="6"/>
      <c r="F25" s="17"/>
      <c r="G25" s="6"/>
      <c r="H25" s="10"/>
      <c r="I25" s="51"/>
      <c r="J25" s="6"/>
      <c r="K25" s="6"/>
      <c r="L25" s="55"/>
      <c r="M25" s="84"/>
    </row>
    <row r="26" spans="2:12" ht="24" customHeight="1">
      <c r="B26" s="122"/>
      <c r="C26" s="229" t="s">
        <v>53</v>
      </c>
      <c r="D26" s="230"/>
      <c r="E26" s="128" t="s">
        <v>170</v>
      </c>
      <c r="F26" s="231" t="s">
        <v>54</v>
      </c>
      <c r="G26" s="231"/>
      <c r="H26" s="10">
        <v>182</v>
      </c>
      <c r="I26" s="120" t="s">
        <v>35</v>
      </c>
      <c r="J26" s="17">
        <f>+I21-I17</f>
        <v>0.07361111111111113</v>
      </c>
      <c r="K26" s="121" t="s">
        <v>59</v>
      </c>
      <c r="L26" s="101">
        <v>88</v>
      </c>
    </row>
  </sheetData>
  <sheetProtection/>
  <mergeCells count="4">
    <mergeCell ref="C15:D15"/>
    <mergeCell ref="F15:G15"/>
    <mergeCell ref="C26:D26"/>
    <mergeCell ref="F26:G26"/>
  </mergeCells>
  <printOptions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4"/>
  <sheetViews>
    <sheetView zoomScale="60" zoomScaleNormal="60" zoomScalePageLayoutView="0" workbookViewId="0" topLeftCell="A18">
      <selection activeCell="J2" sqref="J2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3" width="12.421875" style="0" customWidth="1"/>
    <col min="4" max="8" width="9.8515625" style="0" customWidth="1"/>
    <col min="9" max="9" width="11.8515625" style="0" customWidth="1"/>
    <col min="10" max="11" width="10.140625" style="0" customWidth="1"/>
    <col min="12" max="12" width="9.00390625" style="0" customWidth="1"/>
    <col min="13" max="13" width="6.8515625" style="80" customWidth="1"/>
  </cols>
  <sheetData>
    <row r="2" ht="13.5" thickBot="1"/>
    <row r="3" spans="2:12" ht="16.5" thickTop="1">
      <c r="B3" s="104" t="s">
        <v>179</v>
      </c>
      <c r="C3" s="38" t="s">
        <v>178</v>
      </c>
      <c r="D3" s="38"/>
      <c r="E3" s="38"/>
      <c r="F3" s="38"/>
      <c r="G3" s="38"/>
      <c r="H3" s="39"/>
      <c r="I3" s="106" t="s">
        <v>0</v>
      </c>
      <c r="J3" s="38"/>
      <c r="K3" s="73"/>
      <c r="L3" s="42" t="s">
        <v>0</v>
      </c>
    </row>
    <row r="4" spans="2:12" ht="15.75">
      <c r="B4" s="49" t="s">
        <v>24</v>
      </c>
      <c r="C4" s="2"/>
      <c r="D4" s="2"/>
      <c r="E4" s="2"/>
      <c r="F4" s="24" t="s">
        <v>0</v>
      </c>
      <c r="G4" s="2"/>
      <c r="H4" s="3"/>
      <c r="I4" s="107" t="s">
        <v>0</v>
      </c>
      <c r="J4" s="2"/>
      <c r="K4" s="2"/>
      <c r="L4" s="44" t="s">
        <v>0</v>
      </c>
    </row>
    <row r="5" spans="2:13" ht="12.75" customHeight="1">
      <c r="B5" s="49" t="s">
        <v>0</v>
      </c>
      <c r="C5" s="2"/>
      <c r="D5" s="2"/>
      <c r="E5" s="2"/>
      <c r="F5" s="24"/>
      <c r="G5" s="2" t="s">
        <v>0</v>
      </c>
      <c r="H5" s="3"/>
      <c r="I5" s="32"/>
      <c r="J5" s="2"/>
      <c r="K5" s="2"/>
      <c r="L5" s="44"/>
      <c r="M5"/>
    </row>
    <row r="6" spans="2:13" ht="16.5" thickBot="1">
      <c r="B6" s="52" t="s">
        <v>13</v>
      </c>
      <c r="C6" s="28" t="s">
        <v>1</v>
      </c>
      <c r="D6" s="28" t="s">
        <v>2</v>
      </c>
      <c r="E6" s="29" t="s">
        <v>5</v>
      </c>
      <c r="F6" s="28" t="s">
        <v>6</v>
      </c>
      <c r="G6" s="29" t="s">
        <v>7</v>
      </c>
      <c r="H6" s="30" t="s">
        <v>8</v>
      </c>
      <c r="I6" s="31" t="s">
        <v>3</v>
      </c>
      <c r="J6" s="34" t="s">
        <v>37</v>
      </c>
      <c r="K6" s="34" t="s">
        <v>80</v>
      </c>
      <c r="L6" s="50" t="s">
        <v>15</v>
      </c>
      <c r="M6" s="12"/>
    </row>
    <row r="7" spans="1:13" ht="28.5" customHeight="1" thickTop="1">
      <c r="A7" s="63"/>
      <c r="B7" s="5" t="s">
        <v>21</v>
      </c>
      <c r="C7" s="26">
        <v>0.20833333333333334</v>
      </c>
      <c r="D7" s="17">
        <f aca="true" t="shared" si="0" ref="D7:D12">+E7-C7</f>
        <v>0.21666666666666665</v>
      </c>
      <c r="E7" s="27">
        <v>0.425</v>
      </c>
      <c r="F7" s="54">
        <f aca="true" t="shared" si="1" ref="F7:F12">+G7-E7</f>
        <v>0.23166666666666674</v>
      </c>
      <c r="G7" s="6">
        <f aca="true" t="shared" si="2" ref="G7:G12">(+I7/5000)*4800</f>
        <v>0.6566666666666667</v>
      </c>
      <c r="H7" s="86">
        <f aca="true" t="shared" si="3" ref="H7:H12">AVERAGE(F7,D7)</f>
        <v>0.22416666666666668</v>
      </c>
      <c r="I7" s="35">
        <v>0.6840277777777778</v>
      </c>
      <c r="J7" s="6">
        <f aca="true" t="shared" si="4" ref="J7:J12">(+I7/5000)*1600</f>
        <v>0.2188888888888889</v>
      </c>
      <c r="K7" s="6">
        <f aca="true" t="shared" si="5" ref="K7:K12">(+I7/5000)*1000</f>
        <v>0.13680555555555557</v>
      </c>
      <c r="L7" s="81">
        <v>4</v>
      </c>
      <c r="M7" s="84"/>
    </row>
    <row r="8" spans="1:13" ht="28.5" customHeight="1">
      <c r="A8" s="63"/>
      <c r="B8" s="5" t="s">
        <v>33</v>
      </c>
      <c r="C8" s="18">
        <v>0.20833333333333334</v>
      </c>
      <c r="D8" s="17">
        <f t="shared" si="0"/>
        <v>0.22222222222222224</v>
      </c>
      <c r="E8" s="6">
        <v>0.4305555555555556</v>
      </c>
      <c r="F8" s="54">
        <f t="shared" si="1"/>
        <v>0.24077777777777787</v>
      </c>
      <c r="G8" s="6">
        <f t="shared" si="2"/>
        <v>0.6713333333333334</v>
      </c>
      <c r="H8" s="86">
        <f t="shared" si="3"/>
        <v>0.23150000000000004</v>
      </c>
      <c r="I8" s="20">
        <v>0.6993055555555556</v>
      </c>
      <c r="J8" s="6">
        <f t="shared" si="4"/>
        <v>0.22377777777777783</v>
      </c>
      <c r="K8" s="6">
        <f t="shared" si="5"/>
        <v>0.13986111111111113</v>
      </c>
      <c r="L8" s="64">
        <v>6</v>
      </c>
      <c r="M8" s="84"/>
    </row>
    <row r="9" spans="1:13" ht="28.5" customHeight="1">
      <c r="A9" s="63"/>
      <c r="B9" s="5" t="s">
        <v>43</v>
      </c>
      <c r="C9" s="18">
        <v>0.2152777777777778</v>
      </c>
      <c r="D9" s="17">
        <f t="shared" si="0"/>
        <v>0.23541666666666666</v>
      </c>
      <c r="E9" s="6">
        <v>0.45069444444444445</v>
      </c>
      <c r="F9" s="54">
        <f t="shared" si="1"/>
        <v>0.23797222222222209</v>
      </c>
      <c r="G9" s="6">
        <f t="shared" si="2"/>
        <v>0.6886666666666665</v>
      </c>
      <c r="H9" s="86">
        <f t="shared" si="3"/>
        <v>0.23669444444444437</v>
      </c>
      <c r="I9" s="21">
        <v>0.717361111111111</v>
      </c>
      <c r="J9" s="6">
        <f t="shared" si="4"/>
        <v>0.2295555555555555</v>
      </c>
      <c r="K9" s="6">
        <f t="shared" si="5"/>
        <v>0.1434722222222222</v>
      </c>
      <c r="L9" s="64">
        <v>15</v>
      </c>
      <c r="M9" s="83"/>
    </row>
    <row r="10" spans="1:13" ht="28.5" customHeight="1">
      <c r="A10" s="63"/>
      <c r="B10" s="5" t="s">
        <v>44</v>
      </c>
      <c r="C10" s="18">
        <v>0.22916666666666666</v>
      </c>
      <c r="D10" s="17">
        <f t="shared" si="0"/>
        <v>0.2611111111111112</v>
      </c>
      <c r="E10" s="6">
        <v>0.4902777777777778</v>
      </c>
      <c r="F10" s="54">
        <f t="shared" si="1"/>
        <v>0.2603888888888888</v>
      </c>
      <c r="G10" s="6">
        <f t="shared" si="2"/>
        <v>0.7506666666666666</v>
      </c>
      <c r="H10" s="86">
        <f t="shared" si="3"/>
        <v>0.26075</v>
      </c>
      <c r="I10" s="35">
        <v>0.7819444444444444</v>
      </c>
      <c r="J10" s="6">
        <f t="shared" si="4"/>
        <v>0.25022222222222223</v>
      </c>
      <c r="K10" s="6">
        <f t="shared" si="5"/>
        <v>0.15638888888888888</v>
      </c>
      <c r="L10" s="64">
        <v>54</v>
      </c>
      <c r="M10" s="84"/>
    </row>
    <row r="11" spans="1:13" ht="28.5" customHeight="1">
      <c r="A11" s="63"/>
      <c r="B11" s="5" t="s">
        <v>115</v>
      </c>
      <c r="C11" s="18">
        <v>0.25</v>
      </c>
      <c r="D11" s="17">
        <f t="shared" si="0"/>
        <v>0.25555555555555554</v>
      </c>
      <c r="E11" s="6">
        <v>0.5055555555555555</v>
      </c>
      <c r="F11" s="54">
        <f t="shared" si="1"/>
        <v>0.2604444444444445</v>
      </c>
      <c r="G11" s="6">
        <f t="shared" si="2"/>
        <v>0.766</v>
      </c>
      <c r="H11" s="86">
        <f t="shared" si="3"/>
        <v>0.258</v>
      </c>
      <c r="I11" s="35">
        <v>0.7979166666666666</v>
      </c>
      <c r="J11" s="6">
        <f t="shared" si="4"/>
        <v>0.2553333333333333</v>
      </c>
      <c r="K11" s="6">
        <f t="shared" si="5"/>
        <v>0.15958333333333333</v>
      </c>
      <c r="L11" s="64">
        <v>61</v>
      </c>
      <c r="M11" s="83"/>
    </row>
    <row r="12" spans="1:13" ht="28.5" customHeight="1">
      <c r="A12" s="63"/>
      <c r="B12" s="5" t="s">
        <v>177</v>
      </c>
      <c r="C12" s="18">
        <v>0.25</v>
      </c>
      <c r="D12" s="17">
        <f t="shared" si="0"/>
        <v>0.25555555555555554</v>
      </c>
      <c r="E12" s="6">
        <v>0.5055555555555555</v>
      </c>
      <c r="F12" s="54">
        <f t="shared" si="1"/>
        <v>0.2611111111111112</v>
      </c>
      <c r="G12" s="6">
        <f t="shared" si="2"/>
        <v>0.7666666666666667</v>
      </c>
      <c r="H12" s="86">
        <f t="shared" si="3"/>
        <v>0.25833333333333336</v>
      </c>
      <c r="I12" s="35">
        <v>0.7986111111111112</v>
      </c>
      <c r="J12" s="6">
        <f t="shared" si="4"/>
        <v>0.2555555555555556</v>
      </c>
      <c r="K12" s="6">
        <f t="shared" si="5"/>
        <v>0.15972222222222224</v>
      </c>
      <c r="L12" s="64">
        <v>65</v>
      </c>
      <c r="M12" s="83"/>
    </row>
    <row r="13" spans="1:13" ht="28.5" customHeight="1">
      <c r="A13" s="63"/>
      <c r="B13" s="5" t="s">
        <v>114</v>
      </c>
      <c r="C13" s="18"/>
      <c r="D13" s="17"/>
      <c r="E13" s="6"/>
      <c r="F13" s="54"/>
      <c r="G13" s="6"/>
      <c r="H13" s="86"/>
      <c r="I13" s="21" t="s">
        <v>168</v>
      </c>
      <c r="J13" s="6"/>
      <c r="K13" s="6"/>
      <c r="L13" s="64"/>
      <c r="M13" s="83"/>
    </row>
    <row r="14" spans="1:13" ht="28.5" customHeight="1">
      <c r="A14" s="63"/>
      <c r="B14" s="5"/>
      <c r="C14" s="18"/>
      <c r="D14" s="17"/>
      <c r="E14" s="6"/>
      <c r="F14" s="54"/>
      <c r="G14" s="6"/>
      <c r="H14" s="86"/>
      <c r="I14" s="175"/>
      <c r="J14" s="6"/>
      <c r="K14" s="6"/>
      <c r="L14" s="64"/>
      <c r="M14" s="83"/>
    </row>
    <row r="15" spans="2:12" ht="21.75" customHeight="1">
      <c r="B15" s="173" t="s">
        <v>175</v>
      </c>
      <c r="C15" s="176" t="s">
        <v>186</v>
      </c>
      <c r="D15" s="172" t="s">
        <v>0</v>
      </c>
      <c r="E15" s="174" t="s">
        <v>0</v>
      </c>
      <c r="F15" s="231" t="s">
        <v>54</v>
      </c>
      <c r="G15" s="231"/>
      <c r="H15" s="112">
        <v>140</v>
      </c>
      <c r="I15" s="120" t="s">
        <v>35</v>
      </c>
      <c r="J15" s="17">
        <v>0.11388888888888889</v>
      </c>
      <c r="K15" s="121" t="s">
        <v>59</v>
      </c>
      <c r="L15" s="101">
        <v>127</v>
      </c>
    </row>
    <row r="16" spans="2:13" ht="16.5" thickBot="1">
      <c r="B16" s="52" t="s">
        <v>181</v>
      </c>
      <c r="C16" s="28" t="s">
        <v>1</v>
      </c>
      <c r="D16" s="28" t="s">
        <v>2</v>
      </c>
      <c r="E16" s="29" t="s">
        <v>5</v>
      </c>
      <c r="F16" s="28" t="s">
        <v>6</v>
      </c>
      <c r="G16" s="29" t="s">
        <v>7</v>
      </c>
      <c r="H16" s="30" t="s">
        <v>8</v>
      </c>
      <c r="I16" s="31" t="s">
        <v>3</v>
      </c>
      <c r="J16" s="34" t="s">
        <v>37</v>
      </c>
      <c r="K16" s="34" t="s">
        <v>80</v>
      </c>
      <c r="L16" s="50" t="s">
        <v>15</v>
      </c>
      <c r="M16" s="12"/>
    </row>
    <row r="17" spans="1:13" ht="28.5" customHeight="1" thickTop="1">
      <c r="A17" s="63"/>
      <c r="B17" s="5" t="s">
        <v>72</v>
      </c>
      <c r="C17" s="18">
        <v>0.25</v>
      </c>
      <c r="D17" s="17"/>
      <c r="E17" s="6"/>
      <c r="F17" s="54"/>
      <c r="G17" s="6"/>
      <c r="H17" s="86"/>
      <c r="I17" s="35">
        <v>0.8409722222222222</v>
      </c>
      <c r="J17" s="6">
        <f aca="true" t="shared" si="6" ref="J17:J27">(+I17/5000)*1600</f>
        <v>0.26911111111111113</v>
      </c>
      <c r="K17" s="6">
        <f aca="true" t="shared" si="7" ref="K17:K27">(+I17/5000)*1000</f>
        <v>0.16819444444444445</v>
      </c>
      <c r="L17" s="64">
        <v>39</v>
      </c>
      <c r="M17" s="83"/>
    </row>
    <row r="18" spans="1:13" ht="28.5" customHeight="1">
      <c r="A18" s="63"/>
      <c r="B18" s="5" t="s">
        <v>71</v>
      </c>
      <c r="C18" s="18">
        <v>0.2604166666666667</v>
      </c>
      <c r="D18" s="17"/>
      <c r="E18" s="6"/>
      <c r="F18" s="54"/>
      <c r="G18" s="6"/>
      <c r="H18" s="86"/>
      <c r="I18" s="35">
        <v>0.842361111111111</v>
      </c>
      <c r="J18" s="6">
        <f t="shared" si="6"/>
        <v>0.26955555555555555</v>
      </c>
      <c r="K18" s="6">
        <f t="shared" si="7"/>
        <v>0.1684722222222222</v>
      </c>
      <c r="L18" s="64">
        <v>40</v>
      </c>
      <c r="M18" s="83"/>
    </row>
    <row r="19" spans="1:13" ht="28.5" customHeight="1">
      <c r="A19" s="63"/>
      <c r="B19" s="5" t="s">
        <v>50</v>
      </c>
      <c r="C19" s="18">
        <v>0.25</v>
      </c>
      <c r="D19" s="17"/>
      <c r="E19" s="6"/>
      <c r="F19" s="54"/>
      <c r="G19" s="6"/>
      <c r="H19" s="86"/>
      <c r="I19" s="35">
        <v>0.8701388888888889</v>
      </c>
      <c r="J19" s="6">
        <f t="shared" si="6"/>
        <v>0.27844444444444444</v>
      </c>
      <c r="K19" s="6">
        <f t="shared" si="7"/>
        <v>0.17402777777777778</v>
      </c>
      <c r="L19" s="64">
        <v>62</v>
      </c>
      <c r="M19" s="83"/>
    </row>
    <row r="20" spans="1:13" ht="28.5" customHeight="1">
      <c r="A20" s="63"/>
      <c r="B20" s="5" t="s">
        <v>45</v>
      </c>
      <c r="C20" s="18">
        <v>0.25</v>
      </c>
      <c r="D20" s="17"/>
      <c r="E20" s="6"/>
      <c r="F20" s="54"/>
      <c r="G20" s="6"/>
      <c r="H20" s="86"/>
      <c r="I20" s="35">
        <v>0.8708333333333332</v>
      </c>
      <c r="J20" s="6">
        <f t="shared" si="6"/>
        <v>0.2786666666666666</v>
      </c>
      <c r="K20" s="6">
        <f t="shared" si="7"/>
        <v>0.17416666666666666</v>
      </c>
      <c r="L20" s="64">
        <v>64</v>
      </c>
      <c r="M20" s="83"/>
    </row>
    <row r="21" spans="1:13" ht="28.5" customHeight="1">
      <c r="A21" s="63"/>
      <c r="B21" s="5" t="s">
        <v>27</v>
      </c>
      <c r="C21" s="18">
        <v>0.2604166666666667</v>
      </c>
      <c r="D21" s="17"/>
      <c r="E21" s="6"/>
      <c r="F21" s="54"/>
      <c r="G21" s="6"/>
      <c r="H21" s="86"/>
      <c r="I21" s="35">
        <v>0.9041666666666667</v>
      </c>
      <c r="J21" s="6">
        <f t="shared" si="6"/>
        <v>0.28933333333333333</v>
      </c>
      <c r="K21" s="6">
        <f t="shared" si="7"/>
        <v>0.18083333333333332</v>
      </c>
      <c r="L21" s="64">
        <v>89</v>
      </c>
      <c r="M21" s="83"/>
    </row>
    <row r="22" spans="1:13" ht="28.5" customHeight="1">
      <c r="A22" s="63"/>
      <c r="B22" s="5" t="s">
        <v>69</v>
      </c>
      <c r="C22" s="18">
        <v>0.26875</v>
      </c>
      <c r="D22" s="17"/>
      <c r="E22" s="6"/>
      <c r="F22" s="54"/>
      <c r="G22" s="6"/>
      <c r="H22" s="86"/>
      <c r="I22" s="35">
        <v>0.94375</v>
      </c>
      <c r="J22" s="6">
        <f t="shared" si="6"/>
        <v>0.302</v>
      </c>
      <c r="K22" s="6">
        <f t="shared" si="7"/>
        <v>0.18875</v>
      </c>
      <c r="L22" s="64">
        <v>109</v>
      </c>
      <c r="M22" s="83"/>
    </row>
    <row r="23" spans="1:13" ht="28.5" customHeight="1">
      <c r="A23" s="63"/>
      <c r="B23" s="5" t="s">
        <v>40</v>
      </c>
      <c r="C23" s="18">
        <v>0.27499999999999997</v>
      </c>
      <c r="D23" s="17"/>
      <c r="E23" s="6"/>
      <c r="F23" s="54"/>
      <c r="G23" s="6"/>
      <c r="H23" s="86"/>
      <c r="I23" s="35">
        <v>0.9458333333333333</v>
      </c>
      <c r="J23" s="6">
        <f t="shared" si="6"/>
        <v>0.30266666666666664</v>
      </c>
      <c r="K23" s="6">
        <f t="shared" si="7"/>
        <v>0.18916666666666668</v>
      </c>
      <c r="L23" s="64">
        <v>111</v>
      </c>
      <c r="M23" s="83"/>
    </row>
    <row r="24" spans="1:13" ht="28.5" customHeight="1">
      <c r="A24" s="63"/>
      <c r="B24" s="5" t="s">
        <v>61</v>
      </c>
      <c r="C24" s="18">
        <v>0.30069444444444443</v>
      </c>
      <c r="D24" s="17"/>
      <c r="E24" s="6"/>
      <c r="F24" s="54"/>
      <c r="G24" s="6"/>
      <c r="H24" s="86"/>
      <c r="I24" s="35">
        <v>0.9840277777777778</v>
      </c>
      <c r="J24" s="6">
        <f t="shared" si="6"/>
        <v>0.3148888888888889</v>
      </c>
      <c r="K24" s="6">
        <f t="shared" si="7"/>
        <v>0.19680555555555557</v>
      </c>
      <c r="L24" s="64">
        <v>131</v>
      </c>
      <c r="M24" s="83"/>
    </row>
    <row r="25" spans="1:13" ht="28.5" customHeight="1">
      <c r="A25" s="63"/>
      <c r="B25" s="5" t="s">
        <v>118</v>
      </c>
      <c r="C25" s="18">
        <v>0.27499999999999997</v>
      </c>
      <c r="D25" s="17"/>
      <c r="E25" s="6"/>
      <c r="F25" s="54"/>
      <c r="G25" s="6"/>
      <c r="H25" s="86"/>
      <c r="I25" s="25" t="s">
        <v>189</v>
      </c>
      <c r="J25" s="6">
        <f t="shared" si="6"/>
        <v>0.3268888888888889</v>
      </c>
      <c r="K25" s="6">
        <f t="shared" si="7"/>
        <v>0.20430555555555555</v>
      </c>
      <c r="L25" s="64">
        <v>145</v>
      </c>
      <c r="M25" s="83"/>
    </row>
    <row r="26" spans="1:13" ht="28.5" customHeight="1">
      <c r="A26" s="63"/>
      <c r="B26" s="5" t="s">
        <v>176</v>
      </c>
      <c r="C26" s="18">
        <v>0.30069444444444443</v>
      </c>
      <c r="D26" s="17"/>
      <c r="E26" s="6"/>
      <c r="F26" s="54"/>
      <c r="G26" s="6"/>
      <c r="H26" s="86"/>
      <c r="I26" s="25" t="s">
        <v>105</v>
      </c>
      <c r="J26" s="6">
        <f t="shared" si="6"/>
        <v>0.328</v>
      </c>
      <c r="K26" s="6">
        <f t="shared" si="7"/>
        <v>0.20500000000000002</v>
      </c>
      <c r="L26" s="64">
        <v>147</v>
      </c>
      <c r="M26" s="83"/>
    </row>
    <row r="27" spans="1:13" ht="28.5" customHeight="1">
      <c r="A27" s="63"/>
      <c r="B27" s="5" t="s">
        <v>70</v>
      </c>
      <c r="C27" s="18">
        <v>0.3590277777777778</v>
      </c>
      <c r="D27" s="17"/>
      <c r="E27" s="6"/>
      <c r="F27" s="54"/>
      <c r="G27" s="6"/>
      <c r="H27" s="86"/>
      <c r="I27" s="25" t="s">
        <v>188</v>
      </c>
      <c r="J27" s="6">
        <f t="shared" si="6"/>
        <v>0.37222222222222223</v>
      </c>
      <c r="K27" s="6">
        <f t="shared" si="7"/>
        <v>0.2326388888888889</v>
      </c>
      <c r="L27" s="64">
        <v>171</v>
      </c>
      <c r="M27" s="83"/>
    </row>
    <row r="28" spans="1:13" ht="19.5" customHeight="1">
      <c r="A28" s="63"/>
      <c r="B28" s="5"/>
      <c r="C28" s="18"/>
      <c r="D28" s="17"/>
      <c r="E28" s="6"/>
      <c r="F28" s="54"/>
      <c r="G28" s="6"/>
      <c r="H28" s="86"/>
      <c r="I28" s="175"/>
      <c r="J28" s="6"/>
      <c r="K28" s="6"/>
      <c r="L28" s="64"/>
      <c r="M28" s="83"/>
    </row>
    <row r="29" spans="2:12" ht="20.25" customHeight="1" thickBot="1">
      <c r="B29" s="173" t="s">
        <v>175</v>
      </c>
      <c r="C29" s="176" t="s">
        <v>187</v>
      </c>
      <c r="D29" s="172" t="s">
        <v>0</v>
      </c>
      <c r="E29" s="174" t="s">
        <v>0</v>
      </c>
      <c r="F29" s="231" t="s">
        <v>54</v>
      </c>
      <c r="G29" s="231"/>
      <c r="H29" s="10">
        <v>294</v>
      </c>
      <c r="I29" s="120" t="s">
        <v>35</v>
      </c>
      <c r="J29" s="17">
        <f>+I21-I17</f>
        <v>0.06319444444444444</v>
      </c>
      <c r="K29" s="121" t="s">
        <v>59</v>
      </c>
      <c r="L29" s="101">
        <v>177</v>
      </c>
    </row>
    <row r="30" spans="1:13" ht="18.75" customHeight="1" thickBot="1" thickTop="1">
      <c r="A30" s="63"/>
      <c r="B30" s="71" t="s">
        <v>87</v>
      </c>
      <c r="C30" s="66" t="s">
        <v>4</v>
      </c>
      <c r="D30" s="66" t="s">
        <v>0</v>
      </c>
      <c r="E30" s="67" t="s">
        <v>0</v>
      </c>
      <c r="F30" s="68" t="s">
        <v>0</v>
      </c>
      <c r="G30" s="68"/>
      <c r="H30" s="69"/>
      <c r="I30" s="70" t="s">
        <v>3</v>
      </c>
      <c r="J30" s="127" t="s">
        <v>92</v>
      </c>
      <c r="K30" s="34" t="s">
        <v>93</v>
      </c>
      <c r="L30" s="74" t="s">
        <v>15</v>
      </c>
      <c r="M30" s="103"/>
    </row>
    <row r="31" spans="1:13" ht="25.5" customHeight="1" thickTop="1">
      <c r="A31" s="63"/>
      <c r="B31" s="5" t="s">
        <v>117</v>
      </c>
      <c r="C31" s="18">
        <v>0.24861111111111112</v>
      </c>
      <c r="D31" s="17"/>
      <c r="E31" s="6"/>
      <c r="F31" s="17"/>
      <c r="G31" s="6"/>
      <c r="H31" s="10"/>
      <c r="I31" s="51">
        <v>0.48125</v>
      </c>
      <c r="J31" s="6">
        <f aca="true" t="shared" si="8" ref="J31:J40">(+I31/3000)*1600</f>
        <v>0.25666666666666665</v>
      </c>
      <c r="K31" s="6">
        <f aca="true" t="shared" si="9" ref="K31:K40">(+I31/3000)*1000</f>
        <v>0.16041666666666668</v>
      </c>
      <c r="L31" s="55">
        <v>12</v>
      </c>
      <c r="M31" s="83" t="s">
        <v>192</v>
      </c>
    </row>
    <row r="32" spans="1:13" ht="25.5" customHeight="1">
      <c r="A32" s="63"/>
      <c r="B32" s="5" t="s">
        <v>147</v>
      </c>
      <c r="C32" s="18">
        <v>0.2722222222222222</v>
      </c>
      <c r="D32" s="17"/>
      <c r="E32" s="6"/>
      <c r="F32" s="17"/>
      <c r="G32" s="6"/>
      <c r="H32" s="10"/>
      <c r="I32" s="51">
        <v>0.5187499999999999</v>
      </c>
      <c r="J32" s="6">
        <f t="shared" si="8"/>
        <v>0.2766666666666666</v>
      </c>
      <c r="K32" s="6">
        <f t="shared" si="9"/>
        <v>0.17291666666666666</v>
      </c>
      <c r="L32" s="55">
        <v>22</v>
      </c>
      <c r="M32" s="83" t="s">
        <v>191</v>
      </c>
    </row>
    <row r="33" spans="1:13" ht="25.5" customHeight="1">
      <c r="A33" s="63"/>
      <c r="B33" s="5" t="s">
        <v>121</v>
      </c>
      <c r="C33" s="18">
        <v>0.28055555555555556</v>
      </c>
      <c r="D33" s="17"/>
      <c r="E33" s="6"/>
      <c r="F33" s="17"/>
      <c r="G33" s="6"/>
      <c r="H33" s="10"/>
      <c r="I33" s="169">
        <v>0.5236111111111111</v>
      </c>
      <c r="J33" s="6">
        <f t="shared" si="8"/>
        <v>0.27925925925925926</v>
      </c>
      <c r="K33" s="6">
        <f t="shared" si="9"/>
        <v>0.17453703703703705</v>
      </c>
      <c r="L33" s="55">
        <v>26</v>
      </c>
      <c r="M33" s="84"/>
    </row>
    <row r="34" spans="1:13" ht="25.5" customHeight="1">
      <c r="A34" s="63"/>
      <c r="B34" s="5" t="s">
        <v>74</v>
      </c>
      <c r="C34" s="18">
        <v>0.2798611111111111</v>
      </c>
      <c r="D34" s="17"/>
      <c r="E34" s="6"/>
      <c r="F34" s="17"/>
      <c r="G34" s="6"/>
      <c r="H34" s="10"/>
      <c r="I34" s="169">
        <v>0.5298611111111111</v>
      </c>
      <c r="J34" s="6">
        <f t="shared" si="8"/>
        <v>0.28259259259259256</v>
      </c>
      <c r="K34" s="6">
        <f t="shared" si="9"/>
        <v>0.17662037037037037</v>
      </c>
      <c r="L34" s="55">
        <v>32</v>
      </c>
      <c r="M34" s="83"/>
    </row>
    <row r="35" spans="1:13" ht="25.5" customHeight="1">
      <c r="A35" s="63"/>
      <c r="B35" s="5" t="s">
        <v>171</v>
      </c>
      <c r="C35" s="18"/>
      <c r="D35" s="17"/>
      <c r="E35" s="6"/>
      <c r="F35" s="17"/>
      <c r="G35" s="6"/>
      <c r="H35" s="10"/>
      <c r="I35" s="169">
        <v>0.5437500000000001</v>
      </c>
      <c r="J35" s="6">
        <f t="shared" si="8"/>
        <v>0.29000000000000004</v>
      </c>
      <c r="K35" s="6">
        <f t="shared" si="9"/>
        <v>0.18125000000000002</v>
      </c>
      <c r="L35" s="55">
        <v>44</v>
      </c>
      <c r="M35" s="84"/>
    </row>
    <row r="36" spans="1:13" ht="25.5" customHeight="1">
      <c r="A36" s="63"/>
      <c r="B36" s="5" t="s">
        <v>120</v>
      </c>
      <c r="C36" s="18">
        <v>0.2847222222222222</v>
      </c>
      <c r="D36" s="17"/>
      <c r="E36" s="6"/>
      <c r="F36" s="17"/>
      <c r="G36" s="6"/>
      <c r="H36" s="10"/>
      <c r="I36" s="169">
        <v>0.5444444444444444</v>
      </c>
      <c r="J36" s="6">
        <f t="shared" si="8"/>
        <v>0.29037037037037033</v>
      </c>
      <c r="K36" s="6">
        <f t="shared" si="9"/>
        <v>0.18148148148148147</v>
      </c>
      <c r="L36" s="55">
        <v>47</v>
      </c>
      <c r="M36" s="84"/>
    </row>
    <row r="37" spans="1:13" ht="25.5" customHeight="1">
      <c r="A37" s="63"/>
      <c r="B37" s="5" t="s">
        <v>83</v>
      </c>
      <c r="C37" s="18"/>
      <c r="D37" s="17"/>
      <c r="E37" s="6"/>
      <c r="F37" s="17"/>
      <c r="G37" s="6"/>
      <c r="H37" s="10"/>
      <c r="I37" s="169">
        <v>0.5506944444444445</v>
      </c>
      <c r="J37" s="6">
        <f t="shared" si="8"/>
        <v>0.2937037037037037</v>
      </c>
      <c r="K37" s="6">
        <f t="shared" si="9"/>
        <v>0.18356481481481482</v>
      </c>
      <c r="L37" s="55">
        <v>54</v>
      </c>
      <c r="M37" s="84"/>
    </row>
    <row r="38" spans="1:13" ht="25.5" customHeight="1">
      <c r="A38" s="63"/>
      <c r="B38" s="5" t="s">
        <v>73</v>
      </c>
      <c r="C38" s="18">
        <v>0.28402777777777777</v>
      </c>
      <c r="D38" s="17"/>
      <c r="E38" s="6"/>
      <c r="F38" s="17"/>
      <c r="G38" s="6"/>
      <c r="H38" s="10"/>
      <c r="I38" s="51">
        <v>0.5638888888888889</v>
      </c>
      <c r="J38" s="6">
        <f t="shared" si="8"/>
        <v>0.30074074074074075</v>
      </c>
      <c r="K38" s="6">
        <f t="shared" si="9"/>
        <v>0.18796296296296297</v>
      </c>
      <c r="L38" s="105">
        <v>63</v>
      </c>
      <c r="M38" s="84"/>
    </row>
    <row r="39" spans="1:13" ht="25.5" customHeight="1">
      <c r="A39" s="63"/>
      <c r="B39" s="5" t="s">
        <v>122</v>
      </c>
      <c r="C39" s="18"/>
      <c r="D39" s="17"/>
      <c r="E39" s="6"/>
      <c r="F39" s="17"/>
      <c r="G39" s="6"/>
      <c r="H39" s="10"/>
      <c r="I39" s="169">
        <v>0.5736111111111112</v>
      </c>
      <c r="J39" s="6">
        <f t="shared" si="8"/>
        <v>0.305925925925926</v>
      </c>
      <c r="K39" s="6">
        <f t="shared" si="9"/>
        <v>0.19120370370370374</v>
      </c>
      <c r="L39" s="55">
        <v>70</v>
      </c>
      <c r="M39" s="84"/>
    </row>
    <row r="40" spans="1:13" ht="25.5" customHeight="1">
      <c r="A40" s="63"/>
      <c r="B40" s="5" t="s">
        <v>146</v>
      </c>
      <c r="C40" s="18"/>
      <c r="D40" s="17"/>
      <c r="E40" s="6"/>
      <c r="F40" s="17"/>
      <c r="G40" s="6"/>
      <c r="H40" s="10"/>
      <c r="I40" s="169">
        <v>0.5861111111111111</v>
      </c>
      <c r="J40" s="6">
        <f t="shared" si="8"/>
        <v>0.3125925925925926</v>
      </c>
      <c r="K40" s="6">
        <f t="shared" si="9"/>
        <v>0.1953703703703704</v>
      </c>
      <c r="L40" s="55">
        <v>78</v>
      </c>
      <c r="M40" s="84"/>
    </row>
    <row r="41" spans="1:13" ht="25.5" customHeight="1">
      <c r="A41" s="63"/>
      <c r="B41" s="5" t="s">
        <v>102</v>
      </c>
      <c r="C41" s="18"/>
      <c r="D41" s="17"/>
      <c r="E41" s="6"/>
      <c r="F41" s="17"/>
      <c r="G41" s="6"/>
      <c r="H41" s="10"/>
      <c r="I41" s="51" t="s">
        <v>168</v>
      </c>
      <c r="J41" s="6"/>
      <c r="K41" s="6"/>
      <c r="L41" s="55"/>
      <c r="M41" s="84"/>
    </row>
    <row r="42" spans="1:13" ht="25.5" customHeight="1">
      <c r="A42" s="63"/>
      <c r="B42" s="5" t="s">
        <v>84</v>
      </c>
      <c r="C42" s="18"/>
      <c r="D42" s="17"/>
      <c r="E42" s="6"/>
      <c r="F42" s="17"/>
      <c r="G42" s="6"/>
      <c r="H42" s="10"/>
      <c r="I42" s="51" t="s">
        <v>168</v>
      </c>
      <c r="J42" s="6"/>
      <c r="K42" s="6"/>
      <c r="L42" s="55"/>
      <c r="M42" s="84"/>
    </row>
    <row r="43" spans="1:13" ht="25.5" customHeight="1">
      <c r="A43" s="63"/>
      <c r="B43" s="5"/>
      <c r="C43" s="18"/>
      <c r="D43" s="17"/>
      <c r="E43" s="6"/>
      <c r="F43" s="17"/>
      <c r="G43" s="6"/>
      <c r="H43" s="10"/>
      <c r="I43" s="51"/>
      <c r="J43" s="6"/>
      <c r="K43" s="6"/>
      <c r="L43" s="55"/>
      <c r="M43" s="84"/>
    </row>
    <row r="44" spans="2:12" ht="17.25" customHeight="1">
      <c r="B44" s="173" t="s">
        <v>175</v>
      </c>
      <c r="C44" s="176" t="s">
        <v>190</v>
      </c>
      <c r="D44" s="172" t="s">
        <v>0</v>
      </c>
      <c r="E44" s="174" t="s">
        <v>0</v>
      </c>
      <c r="F44" s="231" t="s">
        <v>54</v>
      </c>
      <c r="G44" s="231"/>
      <c r="H44" s="10">
        <v>136</v>
      </c>
      <c r="I44" s="120" t="s">
        <v>35</v>
      </c>
      <c r="J44" s="17">
        <f>+I35-I31</f>
        <v>0.06250000000000006</v>
      </c>
      <c r="K44" s="121" t="s">
        <v>59</v>
      </c>
      <c r="L44" s="101">
        <v>129</v>
      </c>
    </row>
  </sheetData>
  <sheetProtection/>
  <mergeCells count="3">
    <mergeCell ref="F29:G29"/>
    <mergeCell ref="F44:G44"/>
    <mergeCell ref="F15:G15"/>
  </mergeCells>
  <printOptions/>
  <pageMargins left="0.5" right="0.5" top="0.5" bottom="0.5" header="0.5" footer="0.5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</dc:creator>
  <cp:keywords/>
  <dc:description/>
  <cp:lastModifiedBy>user</cp:lastModifiedBy>
  <cp:lastPrinted>2015-11-13T17:32:56Z</cp:lastPrinted>
  <dcterms:created xsi:type="dcterms:W3CDTF">2007-11-12T15:18:22Z</dcterms:created>
  <dcterms:modified xsi:type="dcterms:W3CDTF">2015-11-18T13:17:03Z</dcterms:modified>
  <cp:category/>
  <cp:version/>
  <cp:contentType/>
  <cp:contentStatus/>
</cp:coreProperties>
</file>