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0" windowWidth="12795" windowHeight="7785" tabRatio="806" firstSheet="12" activeTab="12"/>
  </bookViews>
  <sheets>
    <sheet name="B-hill" sheetId="1" r:id="rId1"/>
    <sheet name="G-Hill" sheetId="2" r:id="rId2"/>
    <sheet name="B-GF" sheetId="3" r:id="rId3"/>
    <sheet name="G-GF" sheetId="4" r:id="rId4"/>
    <sheet name="B-WF" sheetId="5" r:id="rId5"/>
    <sheet name="G- WF" sheetId="6" r:id="rId6"/>
    <sheet name="shanley - B" sheetId="7" r:id="rId7"/>
    <sheet name="Shanley - G" sheetId="8" r:id="rId8"/>
    <sheet name="bagley- G" sheetId="9" r:id="rId9"/>
    <sheet name="Bagley- B" sheetId="10" r:id="rId10"/>
    <sheet name="Milica B" sheetId="11" r:id="rId11"/>
    <sheet name="Milica G" sheetId="12" r:id="rId12"/>
    <sheet name="G- EGF" sheetId="13" r:id="rId13"/>
    <sheet name="B-EGF" sheetId="14" r:id="rId14"/>
    <sheet name="G- Min" sheetId="15" r:id="rId15"/>
    <sheet name="B-min" sheetId="16" r:id="rId16"/>
    <sheet name="EDC - B" sheetId="17" r:id="rId17"/>
    <sheet name="EDC - G" sheetId="18" r:id="rId18"/>
    <sheet name="State - G" sheetId="19" r:id="rId19"/>
    <sheet name="State B" sheetId="20" r:id="rId20"/>
    <sheet name="NTN-B" sheetId="21" r:id="rId21"/>
    <sheet name="NXN-G" sheetId="22" r:id="rId22"/>
  </sheets>
  <definedNames>
    <definedName name="_xlnm.Print_Area" localSheetId="9">'Bagley- B'!$B$3:$L$25</definedName>
    <definedName name="_xlnm.Print_Area" localSheetId="8">'bagley- G'!$B$3:$J$24</definedName>
    <definedName name="_xlnm.Print_Area" localSheetId="13">'B-EGF'!$B$3:$M$39</definedName>
    <definedName name="_xlnm.Print_Area" localSheetId="2">'B-GF'!$B$3:$L$37</definedName>
    <definedName name="_xlnm.Print_Area" localSheetId="0">'B-hill'!$B$3:$M$36</definedName>
    <definedName name="_xlnm.Print_Area" localSheetId="15">'B-min'!$B$3:$L$34</definedName>
    <definedName name="_xlnm.Print_Area" localSheetId="4">'B-WF'!$B$3:$L$40</definedName>
    <definedName name="_xlnm.Print_Area" localSheetId="16">'EDC - B'!$B$3:$M$40</definedName>
    <definedName name="_xlnm.Print_Area" localSheetId="17">'EDC - G'!$B$3:$K$40</definedName>
    <definedName name="_xlnm.Print_Area" localSheetId="12">'G- EGF'!$B$3:$L$38</definedName>
    <definedName name="_xlnm.Print_Area" localSheetId="14">'G- Min'!$B$3:$J$41</definedName>
    <definedName name="_xlnm.Print_Area" localSheetId="5">'G- WF'!$B$3:$J$46</definedName>
    <definedName name="_xlnm.Print_Area" localSheetId="3">'G-GF'!$B$3:$J$38</definedName>
    <definedName name="_xlnm.Print_Area" localSheetId="1">'G-Hill'!$B$3:$K$34</definedName>
    <definedName name="_xlnm.Print_Area" localSheetId="10">'Milica B'!$B$3:$L$36</definedName>
    <definedName name="_xlnm.Print_Area" localSheetId="11">'Milica G'!$B$3:$J$37</definedName>
    <definedName name="_xlnm.Print_Area" localSheetId="20">'NTN-B'!$B$3:$L$13</definedName>
    <definedName name="_xlnm.Print_Area" localSheetId="21">'NXN-G'!$B$3:$L$20</definedName>
    <definedName name="_xlnm.Print_Area" localSheetId="6">'shanley - B'!$B$3:$L$39</definedName>
    <definedName name="_xlnm.Print_Area" localSheetId="7">'Shanley - G'!$B$3:$J$41</definedName>
    <definedName name="_xlnm.Print_Area" localSheetId="18">'State - G'!$B$3:$K$17</definedName>
    <definedName name="_xlnm.Print_Area" localSheetId="19">'State B'!$B$3:$L$17</definedName>
    <definedName name="_xlnm.Print_Titles" localSheetId="14">'G- Min'!$3:$5</definedName>
  </definedNames>
  <calcPr fullCalcOnLoad="1"/>
</workbook>
</file>

<file path=xl/sharedStrings.xml><?xml version="1.0" encoding="utf-8"?>
<sst xmlns="http://schemas.openxmlformats.org/spreadsheetml/2006/main" count="1532" uniqueCount="284">
  <si>
    <t xml:space="preserve"> </t>
  </si>
  <si>
    <t>1st Mile</t>
  </si>
  <si>
    <t>2m split</t>
  </si>
  <si>
    <t>Final Time</t>
  </si>
  <si>
    <t>Average/mile</t>
  </si>
  <si>
    <t>Average/1000</t>
  </si>
  <si>
    <t>1st mile</t>
  </si>
  <si>
    <t>2m total</t>
  </si>
  <si>
    <t>3m split</t>
  </si>
  <si>
    <t>3m total</t>
  </si>
  <si>
    <t>Jv boys 4K</t>
  </si>
  <si>
    <t>2&amp;3 Avg</t>
  </si>
  <si>
    <t>True 5K course</t>
  </si>
  <si>
    <t>True 4K course</t>
  </si>
  <si>
    <t>last half mile</t>
  </si>
  <si>
    <t>2 mile Total</t>
  </si>
  <si>
    <t>Varsity 5k</t>
  </si>
  <si>
    <t>Varsity 4k</t>
  </si>
  <si>
    <t>Place</t>
  </si>
  <si>
    <t xml:space="preserve">Weather  </t>
  </si>
  <si>
    <t xml:space="preserve">True 5K course distance: </t>
  </si>
  <si>
    <t>Thomas, Jordyn</t>
  </si>
  <si>
    <t>24:01</t>
  </si>
  <si>
    <t>Milaca</t>
  </si>
  <si>
    <t>Team Avg</t>
  </si>
  <si>
    <t>Top 5 Avg</t>
  </si>
  <si>
    <t>Roehl, Grace</t>
  </si>
  <si>
    <t>Cox, Rachel</t>
  </si>
  <si>
    <t>Corrected</t>
  </si>
  <si>
    <t xml:space="preserve">Weather: </t>
  </si>
  <si>
    <t>Larsen, Leif</t>
  </si>
  <si>
    <t>Ackley, Karly</t>
  </si>
  <si>
    <t>Cox, Emily</t>
  </si>
  <si>
    <t>Allan, Meghan</t>
  </si>
  <si>
    <t>Weather</t>
  </si>
  <si>
    <t xml:space="preserve">True 4K course distance: </t>
  </si>
  <si>
    <t>Hillsboro</t>
  </si>
  <si>
    <t>Keogh, Ryan</t>
  </si>
  <si>
    <t>Torrey, Rachel</t>
  </si>
  <si>
    <t>Scott, Alexia</t>
  </si>
  <si>
    <t>Weiss, Miranda</t>
  </si>
  <si>
    <t>Total runners</t>
  </si>
  <si>
    <t xml:space="preserve">True 4k course distance </t>
  </si>
  <si>
    <t>Bertsch, Brenna</t>
  </si>
  <si>
    <t>Hettich, David</t>
  </si>
  <si>
    <t>Jackson, Maia</t>
  </si>
  <si>
    <t>Gap time</t>
  </si>
  <si>
    <t>3k Time</t>
  </si>
  <si>
    <t>Avg/mile</t>
  </si>
  <si>
    <t>4k time</t>
  </si>
  <si>
    <t>3k</t>
  </si>
  <si>
    <t>Colgrove, Darian</t>
  </si>
  <si>
    <t>EGF</t>
  </si>
  <si>
    <t>Meet -</t>
  </si>
  <si>
    <t>Dorward, Shay</t>
  </si>
  <si>
    <t>Green, Chris</t>
  </si>
  <si>
    <t>Points</t>
  </si>
  <si>
    <t>Osborn, Richie</t>
  </si>
  <si>
    <t>Oen, Cole</t>
  </si>
  <si>
    <t>Nelson, Zach</t>
  </si>
  <si>
    <t>Reese, Cedric</t>
  </si>
  <si>
    <t>Reese, Seb</t>
  </si>
  <si>
    <t>Powell, Maggie</t>
  </si>
  <si>
    <t>Roehl, Alexis</t>
  </si>
  <si>
    <t>William, Mandy</t>
  </si>
  <si>
    <t>Hunter, Aislinn</t>
  </si>
  <si>
    <t>Medrud, Tyanna</t>
  </si>
  <si>
    <t>Scott, Aleixa</t>
  </si>
  <si>
    <t>Newton, Jacob</t>
  </si>
  <si>
    <t>Diemert, Madsion</t>
  </si>
  <si>
    <t>JrH Boys 3k</t>
  </si>
  <si>
    <t>Hutchinson, Farruzah</t>
  </si>
  <si>
    <t>Team place</t>
  </si>
  <si>
    <t>Team points</t>
  </si>
  <si>
    <t>Tandberg, Gus</t>
  </si>
  <si>
    <t>Diemert, Madison</t>
  </si>
  <si>
    <t>Williamson, Mandy</t>
  </si>
  <si>
    <t>Demuth, Courtney</t>
  </si>
  <si>
    <t>Avg 1000</t>
  </si>
  <si>
    <t>Avg mile</t>
  </si>
  <si>
    <t># Runners</t>
  </si>
  <si>
    <t>Avg 1600</t>
  </si>
  <si>
    <t># Runner</t>
  </si>
  <si>
    <t>1st/19</t>
  </si>
  <si>
    <t># runner</t>
  </si>
  <si>
    <t>Paulson, Clayton</t>
  </si>
  <si>
    <t>Avg 100</t>
  </si>
  <si>
    <t>Kilichowski, Emily</t>
  </si>
  <si>
    <t>4th/8</t>
  </si>
  <si>
    <t>1st/8</t>
  </si>
  <si>
    <t>6th/9</t>
  </si>
  <si>
    <t>24:52</t>
  </si>
  <si>
    <t>25:13</t>
  </si>
  <si>
    <t>1st/9</t>
  </si>
  <si>
    <t>Hutichison, Farruzah</t>
  </si>
  <si>
    <t>last 1/2</t>
  </si>
  <si>
    <t>2 m Total</t>
  </si>
  <si>
    <t>JV Boys 5k</t>
  </si>
  <si>
    <t>5th/9</t>
  </si>
  <si>
    <t>GF</t>
  </si>
  <si>
    <t>1st/10</t>
  </si>
  <si>
    <t>DNF</t>
  </si>
  <si>
    <t>Hillsboro, Aug 23rd, 2014</t>
  </si>
  <si>
    <t>Foley, Dylan</t>
  </si>
  <si>
    <t>Hutton, AJay</t>
  </si>
  <si>
    <t>Mastel, Adam</t>
  </si>
  <si>
    <t>Nelson, Bryce</t>
  </si>
  <si>
    <t>Welsh, Evan</t>
  </si>
  <si>
    <t>Farnsworth, Jonathon</t>
  </si>
  <si>
    <t>Demuth, Chris</t>
  </si>
  <si>
    <t>Green, Joseph</t>
  </si>
  <si>
    <t>Swanson, Brenden</t>
  </si>
  <si>
    <t>Hoffman, Luke</t>
  </si>
  <si>
    <t>Powell, Cole</t>
  </si>
  <si>
    <t>Moore, Zach</t>
  </si>
  <si>
    <t>Hettich, Daniel</t>
  </si>
  <si>
    <t>JrH Girls 3k</t>
  </si>
  <si>
    <t>Peck, Megan</t>
  </si>
  <si>
    <t>Keogh, Megan</t>
  </si>
  <si>
    <t>Weiss, Mikayla</t>
  </si>
  <si>
    <t>Peck, Erin</t>
  </si>
  <si>
    <t>Ferguson, Marley</t>
  </si>
  <si>
    <t>Anderson, Elisabeth</t>
  </si>
  <si>
    <t>Aug 23rd, 2014</t>
  </si>
  <si>
    <t>3894 m</t>
  </si>
  <si>
    <t>Avg/1000</t>
  </si>
  <si>
    <t>75, misty, light wind</t>
  </si>
  <si>
    <t>6th/17</t>
  </si>
  <si>
    <t>24:03</t>
  </si>
  <si>
    <t>4834 k</t>
  </si>
  <si>
    <t>24:46</t>
  </si>
  <si>
    <t>2nd/21</t>
  </si>
  <si>
    <t>125</t>
  </si>
  <si>
    <t>3rd/18</t>
  </si>
  <si>
    <t>Aug 28th, 2014</t>
  </si>
  <si>
    <t>JV Girls 3k</t>
  </si>
  <si>
    <t>Krenelka, Madde</t>
  </si>
  <si>
    <t>Grinolds, Lexi</t>
  </si>
  <si>
    <t>Charette, Autumn</t>
  </si>
  <si>
    <t>JV Boys rk</t>
  </si>
  <si>
    <t>Green, Joesph</t>
  </si>
  <si>
    <t>Waterman, Aaron</t>
  </si>
  <si>
    <t>Four Cedars Standing</t>
  </si>
  <si>
    <t>Lembke, Sam</t>
  </si>
  <si>
    <t>Peterson, Kohlton</t>
  </si>
  <si>
    <t>25:39</t>
  </si>
  <si>
    <t>:59</t>
  </si>
  <si>
    <t>5th/7</t>
  </si>
  <si>
    <t>5th/8</t>
  </si>
  <si>
    <t>Gap time 3:08</t>
  </si>
  <si>
    <t>130</t>
  </si>
  <si>
    <t>Fork Score</t>
  </si>
  <si>
    <t>RR</t>
  </si>
  <si>
    <t>GFC</t>
  </si>
  <si>
    <t>Boys</t>
  </si>
  <si>
    <t>Girls</t>
  </si>
  <si>
    <t>Total</t>
  </si>
  <si>
    <t>GF Invite, Aug 28th, 2014</t>
  </si>
  <si>
    <t>Sept 6th, 2014</t>
  </si>
  <si>
    <t>West Fargo</t>
  </si>
  <si>
    <t>Middle School 3K</t>
  </si>
  <si>
    <t>Farnsworth, Jon</t>
  </si>
  <si>
    <t>West</t>
  </si>
  <si>
    <t>Spinetta, Lauryn</t>
  </si>
  <si>
    <t>Jr High Girls 3k</t>
  </si>
  <si>
    <t>Spinetta, Alexis</t>
  </si>
  <si>
    <t>Mondry, Alissa</t>
  </si>
  <si>
    <t>Holubnyak, Anastasia</t>
  </si>
  <si>
    <t>Mitchell, Jada</t>
  </si>
  <si>
    <t>Osborne, Fionna</t>
  </si>
  <si>
    <t>1/2  mile</t>
  </si>
  <si>
    <t>0:53</t>
  </si>
  <si>
    <t>3rd/9</t>
  </si>
  <si>
    <t>JV 3k</t>
  </si>
  <si>
    <t>Weather:    70, light wind</t>
  </si>
  <si>
    <t>4th/9</t>
  </si>
  <si>
    <t>8th/9</t>
  </si>
  <si>
    <t>25:42</t>
  </si>
  <si>
    <t>23:00</t>
  </si>
  <si>
    <t>1/2 mlie</t>
  </si>
  <si>
    <t>avg/mile</t>
  </si>
  <si>
    <t>avg/1000</t>
  </si>
  <si>
    <t>Shanley</t>
  </si>
  <si>
    <t>Sept 11th, 2014</t>
  </si>
  <si>
    <t>Hoverson, Ben</t>
  </si>
  <si>
    <t>JV 4k</t>
  </si>
  <si>
    <t xml:space="preserve">Weather:    </t>
  </si>
  <si>
    <t>Coomber, Fatama</t>
  </si>
  <si>
    <t>Bruenell, Lily</t>
  </si>
  <si>
    <t>8th/10</t>
  </si>
  <si>
    <t>3rd/7</t>
  </si>
  <si>
    <t>Miller, Caleb</t>
  </si>
  <si>
    <t>8th/8</t>
  </si>
  <si>
    <t>Weather  med, wind, 55, cloudy</t>
  </si>
  <si>
    <t>24:53</t>
  </si>
  <si>
    <t>30:25</t>
  </si>
  <si>
    <t>30:32</t>
  </si>
  <si>
    <t>Sept 20th, 2014</t>
  </si>
  <si>
    <t>2nd mile</t>
  </si>
  <si>
    <t>Hunter, Aisline</t>
  </si>
  <si>
    <t xml:space="preserve">  </t>
  </si>
  <si>
    <t>8th Girls, 3200</t>
  </si>
  <si>
    <t>12:30 pm AAA Girls</t>
  </si>
  <si>
    <t>4k</t>
  </si>
  <si>
    <t>JV Girls 4k</t>
  </si>
  <si>
    <t xml:space="preserve">Weather </t>
  </si>
  <si>
    <t>7th Grade Boys, 3200m</t>
  </si>
  <si>
    <t>Allan, Collin</t>
  </si>
  <si>
    <t>10th grade Boys 5k</t>
  </si>
  <si>
    <t>Bagley</t>
  </si>
  <si>
    <t>Sept 16th, 2014</t>
  </si>
  <si>
    <t>24:50</t>
  </si>
  <si>
    <t>24:06</t>
  </si>
  <si>
    <t>29:20</t>
  </si>
  <si>
    <t>4th/4</t>
  </si>
  <si>
    <t>Jr High Girls 3200</t>
  </si>
  <si>
    <t>7th/7</t>
  </si>
  <si>
    <t>25:01</t>
  </si>
  <si>
    <t>25:06</t>
  </si>
  <si>
    <t>Jv boys 5k</t>
  </si>
  <si>
    <t>6th/6</t>
  </si>
  <si>
    <t>12th/13</t>
  </si>
  <si>
    <t>Krenlka, Maddie</t>
  </si>
  <si>
    <t>20th/21</t>
  </si>
  <si>
    <t>24th/24</t>
  </si>
  <si>
    <t>23:07</t>
  </si>
  <si>
    <t>135th/24</t>
  </si>
  <si>
    <t>3rd/16</t>
  </si>
  <si>
    <t>3rd/27</t>
  </si>
  <si>
    <t>26th/43</t>
  </si>
  <si>
    <t>Roehl, Sophia</t>
  </si>
  <si>
    <t>Sept 25th, 2014</t>
  </si>
  <si>
    <t>Spinetta, Lauren</t>
  </si>
  <si>
    <t>Weather:    81, light wind, sunny</t>
  </si>
  <si>
    <t>25:16</t>
  </si>
  <si>
    <t>1st/4</t>
  </si>
  <si>
    <t>2nd/9</t>
  </si>
  <si>
    <t>24:07</t>
  </si>
  <si>
    <t>24:36</t>
  </si>
  <si>
    <t>32:11</t>
  </si>
  <si>
    <t>2nd/3</t>
  </si>
  <si>
    <t>Morin, Houston</t>
  </si>
  <si>
    <t>Minot</t>
  </si>
  <si>
    <t>Oct 4th, 2014</t>
  </si>
  <si>
    <t>Jr High Girls 3K</t>
  </si>
  <si>
    <t>1st/14</t>
  </si>
  <si>
    <t>Weather:   50, light wind, sunny</t>
  </si>
  <si>
    <t>Mpemde, Daniel</t>
  </si>
  <si>
    <t>24:10</t>
  </si>
  <si>
    <t>24:05</t>
  </si>
  <si>
    <t>27:50</t>
  </si>
  <si>
    <t>9th/13</t>
  </si>
  <si>
    <t>Oct 11th, 2014</t>
  </si>
  <si>
    <t>Fargo</t>
  </si>
  <si>
    <t>Murphy, Dylan</t>
  </si>
  <si>
    <t>Correct</t>
  </si>
  <si>
    <t>1st/11</t>
  </si>
  <si>
    <t>24:25</t>
  </si>
  <si>
    <t>30 mph winds, 64</t>
  </si>
  <si>
    <t>very windy!</t>
  </si>
  <si>
    <t>24:12</t>
  </si>
  <si>
    <t>24:48</t>
  </si>
  <si>
    <t>24:51</t>
  </si>
  <si>
    <t>24:54</t>
  </si>
  <si>
    <t>29:48</t>
  </si>
  <si>
    <t>29:59</t>
  </si>
  <si>
    <t>5th/11</t>
  </si>
  <si>
    <t>5th/10</t>
  </si>
  <si>
    <t>Oct 25th, 2014</t>
  </si>
  <si>
    <t>Nov 9th, 2014</t>
  </si>
  <si>
    <t>Doward, Shay</t>
  </si>
  <si>
    <t>Spinetta, Lexi</t>
  </si>
  <si>
    <t>Bartsch, Brenna</t>
  </si>
  <si>
    <t>Peterson, Cailee</t>
  </si>
  <si>
    <t>sick</t>
  </si>
  <si>
    <t>15th/32</t>
  </si>
  <si>
    <t>Girls in championship race</t>
  </si>
  <si>
    <t>26:47</t>
  </si>
  <si>
    <t>25:41</t>
  </si>
  <si>
    <t>Boys "black" open</t>
  </si>
  <si>
    <t>Results are combination of B &amp; G</t>
  </si>
  <si>
    <t>12th/71</t>
  </si>
  <si>
    <t>2nd/20</t>
  </si>
  <si>
    <t>6th/20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</si>
</sst>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color indexed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2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18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20" fontId="6" fillId="0" borderId="13" xfId="0" applyNumberFormat="1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20" fontId="6" fillId="0" borderId="16" xfId="0" applyNumberFormat="1" applyFont="1" applyBorder="1" applyAlignment="1">
      <alignment horizontal="center"/>
    </xf>
    <xf numFmtId="20" fontId="6" fillId="0" borderId="20" xfId="0" applyNumberFormat="1" applyFont="1" applyBorder="1" applyAlignment="1" quotePrefix="1">
      <alignment horizontal="center"/>
    </xf>
    <xf numFmtId="20" fontId="6" fillId="0" borderId="20" xfId="0" applyNumberFormat="1" applyFont="1" applyBorder="1" applyAlignment="1">
      <alignment horizontal="center"/>
    </xf>
    <xf numFmtId="20" fontId="2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6" fillId="0" borderId="21" xfId="0" applyNumberFormat="1" applyFont="1" applyBorder="1" applyAlignment="1" quotePrefix="1">
      <alignment horizontal="center"/>
    </xf>
    <xf numFmtId="20" fontId="6" fillId="0" borderId="22" xfId="0" applyNumberFormat="1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33" borderId="24" xfId="0" applyFont="1" applyFill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20" fontId="6" fillId="33" borderId="14" xfId="0" applyNumberFormat="1" applyFont="1" applyFill="1" applyBorder="1" applyAlignment="1">
      <alignment horizontal="center"/>
    </xf>
    <xf numFmtId="20" fontId="6" fillId="33" borderId="36" xfId="0" applyNumberFormat="1" applyFont="1" applyFill="1" applyBorder="1" applyAlignment="1">
      <alignment horizontal="center"/>
    </xf>
    <xf numFmtId="20" fontId="6" fillId="0" borderId="39" xfId="0" applyNumberFormat="1" applyFont="1" applyBorder="1" applyAlignment="1">
      <alignment horizontal="center"/>
    </xf>
    <xf numFmtId="0" fontId="6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20" fontId="6" fillId="0" borderId="18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2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33" borderId="37" xfId="0" applyNumberFormat="1" applyFon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38" xfId="0" applyNumberFormat="1" applyBorder="1" applyAlignment="1">
      <alignment/>
    </xf>
    <xf numFmtId="0" fontId="1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center"/>
    </xf>
    <xf numFmtId="37" fontId="0" fillId="0" borderId="43" xfId="0" applyNumberFormat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20" fontId="6" fillId="33" borderId="45" xfId="0" applyNumberFormat="1" applyFont="1" applyFill="1" applyBorder="1" applyAlignment="1">
      <alignment horizontal="center"/>
    </xf>
    <xf numFmtId="20" fontId="2" fillId="33" borderId="45" xfId="0" applyNumberFormat="1" applyFont="1" applyFill="1" applyBorder="1" applyAlignment="1">
      <alignment horizontal="center"/>
    </xf>
    <xf numFmtId="20" fontId="6" fillId="33" borderId="45" xfId="0" applyNumberFormat="1" applyFont="1" applyFill="1" applyBorder="1" applyAlignment="1">
      <alignment horizontal="left"/>
    </xf>
    <xf numFmtId="20" fontId="0" fillId="33" borderId="45" xfId="0" applyNumberFormat="1" applyFill="1" applyBorder="1" applyAlignment="1">
      <alignment horizontal="center"/>
    </xf>
    <xf numFmtId="20" fontId="6" fillId="33" borderId="46" xfId="0" applyNumberFormat="1" applyFont="1" applyFill="1" applyBorder="1" applyAlignment="1">
      <alignment horizontal="center"/>
    </xf>
    <xf numFmtId="0" fontId="3" fillId="33" borderId="46" xfId="0" applyFont="1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33" borderId="47" xfId="0" applyFill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1" fillId="0" borderId="48" xfId="0" applyFont="1" applyBorder="1" applyAlignment="1">
      <alignment/>
    </xf>
    <xf numFmtId="20" fontId="6" fillId="0" borderId="44" xfId="0" applyNumberFormat="1" applyFon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20" fontId="6" fillId="0" borderId="5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7" fontId="0" fillId="0" borderId="51" xfId="0" applyNumberForma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Border="1" applyAlignment="1">
      <alignment horizontal="center"/>
    </xf>
    <xf numFmtId="47" fontId="6" fillId="33" borderId="36" xfId="0" applyNumberFormat="1" applyFont="1" applyFill="1" applyBorder="1" applyAlignment="1">
      <alignment horizontal="center"/>
    </xf>
    <xf numFmtId="20" fontId="6" fillId="0" borderId="52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0" fontId="6" fillId="0" borderId="53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right"/>
    </xf>
    <xf numFmtId="20" fontId="6" fillId="0" borderId="13" xfId="0" applyNumberFormat="1" applyFont="1" applyBorder="1" applyAlignment="1">
      <alignment horizontal="right"/>
    </xf>
    <xf numFmtId="37" fontId="0" fillId="0" borderId="42" xfId="0" applyNumberFormat="1" applyBorder="1" applyAlignment="1">
      <alignment horizontal="center"/>
    </xf>
    <xf numFmtId="20" fontId="0" fillId="0" borderId="23" xfId="0" applyNumberFormat="1" applyFont="1" applyBorder="1" applyAlignment="1">
      <alignment horizontal="center"/>
    </xf>
    <xf numFmtId="20" fontId="0" fillId="0" borderId="13" xfId="0" applyNumberFormat="1" applyFont="1" applyBorder="1" applyAlignment="1" quotePrefix="1">
      <alignment horizontal="center"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20" fontId="6" fillId="0" borderId="44" xfId="0" applyNumberFormat="1" applyFont="1" applyBorder="1" applyAlignment="1">
      <alignment horizontal="left"/>
    </xf>
    <xf numFmtId="20" fontId="6" fillId="0" borderId="10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" fontId="0" fillId="34" borderId="38" xfId="0" applyNumberForma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38" xfId="0" applyNumberFormat="1" applyFont="1" applyFill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0" fontId="6" fillId="34" borderId="24" xfId="0" applyNumberFormat="1" applyFont="1" applyFill="1" applyBorder="1" applyAlignment="1">
      <alignment horizontal="left"/>
    </xf>
    <xf numFmtId="0" fontId="6" fillId="0" borderId="13" xfId="0" applyFont="1" applyBorder="1" applyAlignment="1">
      <alignment/>
    </xf>
    <xf numFmtId="1" fontId="6" fillId="0" borderId="42" xfId="0" applyNumberFormat="1" applyFont="1" applyBorder="1" applyAlignment="1">
      <alignment horizontal="center"/>
    </xf>
    <xf numFmtId="15" fontId="1" fillId="0" borderId="28" xfId="0" applyNumberFormat="1" applyFont="1" applyBorder="1" applyAlignment="1" quotePrefix="1">
      <alignment/>
    </xf>
    <xf numFmtId="0" fontId="0" fillId="0" borderId="0" xfId="0" applyFont="1" applyAlignment="1">
      <alignment horizontal="center"/>
    </xf>
    <xf numFmtId="15" fontId="1" fillId="0" borderId="28" xfId="0" applyNumberFormat="1" applyFont="1" applyBorder="1" applyAlignment="1">
      <alignment/>
    </xf>
    <xf numFmtId="1" fontId="0" fillId="0" borderId="4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/>
    </xf>
    <xf numFmtId="37" fontId="0" fillId="0" borderId="4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0" fontId="0" fillId="0" borderId="0" xfId="0" applyNumberFormat="1" applyFont="1" applyBorder="1" applyAlignment="1" quotePrefix="1">
      <alignment horizontal="center"/>
    </xf>
    <xf numFmtId="20" fontId="6" fillId="0" borderId="50" xfId="0" applyNumberFormat="1" applyFont="1" applyBorder="1" applyAlignment="1" quotePrefix="1">
      <alignment horizontal="center"/>
    </xf>
    <xf numFmtId="0" fontId="4" fillId="33" borderId="24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51" fillId="35" borderId="39" xfId="0" applyNumberFormat="1" applyFont="1" applyFill="1" applyBorder="1" applyAlignment="1">
      <alignment horizontal="center"/>
    </xf>
    <xf numFmtId="0" fontId="51" fillId="35" borderId="13" xfId="0" applyFont="1" applyFill="1" applyBorder="1" applyAlignment="1">
      <alignment horizontal="left"/>
    </xf>
    <xf numFmtId="0" fontId="1" fillId="35" borderId="12" xfId="0" applyFont="1" applyFill="1" applyBorder="1" applyAlignment="1">
      <alignment/>
    </xf>
    <xf numFmtId="20" fontId="51" fillId="35" borderId="19" xfId="0" applyNumberFormat="1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20" fontId="51" fillId="35" borderId="20" xfId="0" applyNumberFormat="1" applyFont="1" applyFill="1" applyBorder="1" applyAlignment="1">
      <alignment horizontal="center"/>
    </xf>
    <xf numFmtId="20" fontId="52" fillId="35" borderId="18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20" fontId="51" fillId="35" borderId="19" xfId="0" applyNumberFormat="1" applyFont="1" applyFill="1" applyBorder="1" applyAlignment="1">
      <alignment horizontal="center"/>
    </xf>
    <xf numFmtId="37" fontId="0" fillId="0" borderId="51" xfId="0" applyNumberFormat="1" applyFont="1" applyBorder="1" applyAlignment="1">
      <alignment horizontal="center"/>
    </xf>
    <xf numFmtId="20" fontId="6" fillId="0" borderId="39" xfId="0" applyNumberFormat="1" applyFont="1" applyBorder="1" applyAlignment="1" quotePrefix="1">
      <alignment horizontal="center"/>
    </xf>
    <xf numFmtId="20" fontId="51" fillId="35" borderId="19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8" xfId="0" applyFont="1" applyBorder="1" applyAlignment="1">
      <alignment/>
    </xf>
    <xf numFmtId="20" fontId="7" fillId="0" borderId="18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5" xfId="0" applyFont="1" applyFill="1" applyBorder="1" applyAlignment="1" quotePrefix="1">
      <alignment horizontal="center"/>
    </xf>
    <xf numFmtId="20" fontId="0" fillId="0" borderId="18" xfId="0" applyNumberFormat="1" applyFont="1" applyBorder="1" applyAlignment="1" quotePrefix="1">
      <alignment horizontal="center"/>
    </xf>
    <xf numFmtId="0" fontId="6" fillId="33" borderId="24" xfId="0" applyFont="1" applyFill="1" applyBorder="1" applyAlignment="1" quotePrefix="1">
      <alignment horizontal="center"/>
    </xf>
    <xf numFmtId="20" fontId="51" fillId="35" borderId="19" xfId="0" applyNumberFormat="1" applyFont="1" applyFill="1" applyBorder="1" applyAlignment="1">
      <alignment horizontal="center"/>
    </xf>
    <xf numFmtId="20" fontId="53" fillId="0" borderId="20" xfId="0" applyNumberFormat="1" applyFont="1" applyBorder="1" applyAlignment="1">
      <alignment horizontal="center"/>
    </xf>
    <xf numFmtId="20" fontId="53" fillId="0" borderId="21" xfId="0" applyNumberFormat="1" applyFont="1" applyBorder="1" applyAlignment="1">
      <alignment horizontal="center"/>
    </xf>
    <xf numFmtId="20" fontId="53" fillId="0" borderId="20" xfId="0" applyNumberFormat="1" applyFont="1" applyBorder="1" applyAlignment="1" quotePrefix="1">
      <alignment horizontal="center"/>
    </xf>
    <xf numFmtId="20" fontId="53" fillId="0" borderId="39" xfId="0" applyNumberFormat="1" applyFont="1" applyBorder="1" applyAlignment="1">
      <alignment horizontal="center"/>
    </xf>
    <xf numFmtId="20" fontId="51" fillId="35" borderId="19" xfId="0" applyNumberFormat="1" applyFont="1" applyFill="1" applyBorder="1" applyAlignment="1">
      <alignment horizontal="center"/>
    </xf>
    <xf numFmtId="20" fontId="6" fillId="0" borderId="13" xfId="0" applyNumberFormat="1" applyFont="1" applyBorder="1" applyAlignment="1" quotePrefix="1">
      <alignment horizontal="center"/>
    </xf>
    <xf numFmtId="18" fontId="3" fillId="33" borderId="55" xfId="0" applyNumberFormat="1" applyFont="1" applyFill="1" applyBorder="1" applyAlignment="1">
      <alignment horizontal="left"/>
    </xf>
    <xf numFmtId="0" fontId="2" fillId="33" borderId="44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47" fontId="6" fillId="33" borderId="39" xfId="0" applyNumberFormat="1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1" fontId="0" fillId="33" borderId="49" xfId="0" applyNumberFormat="1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47" fontId="6" fillId="33" borderId="26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0" fillId="36" borderId="34" xfId="0" applyFill="1" applyBorder="1" applyAlignment="1">
      <alignment/>
    </xf>
    <xf numFmtId="0" fontId="3" fillId="33" borderId="26" xfId="0" applyFont="1" applyFill="1" applyBorder="1" applyAlignment="1">
      <alignment/>
    </xf>
    <xf numFmtId="20" fontId="6" fillId="33" borderId="24" xfId="0" applyNumberFormat="1" applyFont="1" applyFill="1" applyBorder="1" applyAlignment="1">
      <alignment horizontal="center"/>
    </xf>
    <xf numFmtId="20" fontId="2" fillId="33" borderId="24" xfId="0" applyNumberFormat="1" applyFont="1" applyFill="1" applyBorder="1" applyAlignment="1">
      <alignment horizontal="center"/>
    </xf>
    <xf numFmtId="20" fontId="6" fillId="33" borderId="24" xfId="0" applyNumberFormat="1" applyFont="1" applyFill="1" applyBorder="1" applyAlignment="1">
      <alignment horizontal="left"/>
    </xf>
    <xf numFmtId="20" fontId="0" fillId="33" borderId="24" xfId="0" applyNumberFormat="1" applyFill="1" applyBorder="1" applyAlignment="1">
      <alignment horizontal="center"/>
    </xf>
    <xf numFmtId="20" fontId="6" fillId="33" borderId="26" xfId="0" applyNumberFormat="1" applyFont="1" applyFill="1" applyBorder="1" applyAlignment="1">
      <alignment horizontal="center"/>
    </xf>
    <xf numFmtId="18" fontId="1" fillId="36" borderId="33" xfId="0" applyNumberFormat="1" applyFont="1" applyFill="1" applyBorder="1" applyAlignment="1">
      <alignment horizontal="left"/>
    </xf>
    <xf numFmtId="20" fontId="51" fillId="35" borderId="19" xfId="0" applyNumberFormat="1" applyFont="1" applyFill="1" applyBorder="1" applyAlignment="1">
      <alignment horizontal="center"/>
    </xf>
    <xf numFmtId="20" fontId="51" fillId="35" borderId="19" xfId="0" applyNumberFormat="1" applyFont="1" applyFill="1" applyBorder="1" applyAlignment="1">
      <alignment horizontal="center"/>
    </xf>
    <xf numFmtId="20" fontId="51" fillId="35" borderId="19" xfId="0" applyNumberFormat="1" applyFont="1" applyFill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20" fontId="51" fillId="35" borderId="19" xfId="0" applyNumberFormat="1" applyFont="1" applyFill="1" applyBorder="1" applyAlignment="1">
      <alignment horizontal="center"/>
    </xf>
    <xf numFmtId="20" fontId="51" fillId="35" borderId="19" xfId="0" applyNumberFormat="1" applyFont="1" applyFill="1" applyBorder="1" applyAlignment="1">
      <alignment horizontal="center"/>
    </xf>
    <xf numFmtId="20" fontId="51" fillId="35" borderId="13" xfId="0" applyNumberFormat="1" applyFont="1" applyFill="1" applyBorder="1" applyAlignment="1">
      <alignment horizontal="center"/>
    </xf>
    <xf numFmtId="20" fontId="51" fillId="35" borderId="13" xfId="0" applyNumberFormat="1" applyFont="1" applyFill="1" applyBorder="1" applyAlignment="1">
      <alignment horizontal="left"/>
    </xf>
    <xf numFmtId="0" fontId="54" fillId="35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2</xdr:row>
      <xdr:rowOff>57150</xdr:rowOff>
    </xdr:from>
    <xdr:to>
      <xdr:col>11</xdr:col>
      <xdr:colOff>342900</xdr:colOff>
      <xdr:row>4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162550" y="390525"/>
          <a:ext cx="11144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66675</xdr:rowOff>
    </xdr:from>
    <xdr:to>
      <xdr:col>7</xdr:col>
      <xdr:colOff>85725</xdr:colOff>
      <xdr:row>4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2857500" y="400050"/>
          <a:ext cx="17907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133350</xdr:rowOff>
    </xdr:from>
    <xdr:to>
      <xdr:col>4</xdr:col>
      <xdr:colOff>381000</xdr:colOff>
      <xdr:row>4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2400300" y="295275"/>
          <a:ext cx="13906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142875</xdr:rowOff>
    </xdr:from>
    <xdr:to>
      <xdr:col>5</xdr:col>
      <xdr:colOff>485775</xdr:colOff>
      <xdr:row>4</xdr:row>
      <xdr:rowOff>104775</xdr:rowOff>
    </xdr:to>
    <xdr:sp>
      <xdr:nvSpPr>
        <xdr:cNvPr id="1" name="WordArt 3"/>
        <xdr:cNvSpPr>
          <a:spLocks/>
        </xdr:cNvSpPr>
      </xdr:nvSpPr>
      <xdr:spPr>
        <a:xfrm>
          <a:off x="3152775" y="476250"/>
          <a:ext cx="10858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114300</xdr:rowOff>
    </xdr:from>
    <xdr:to>
      <xdr:col>5</xdr:col>
      <xdr:colOff>381000</xdr:colOff>
      <xdr:row>4</xdr:row>
      <xdr:rowOff>95250</xdr:rowOff>
    </xdr:to>
    <xdr:sp>
      <xdr:nvSpPr>
        <xdr:cNvPr id="1" name="WordArt 3"/>
        <xdr:cNvSpPr>
          <a:spLocks/>
        </xdr:cNvSpPr>
      </xdr:nvSpPr>
      <xdr:spPr>
        <a:xfrm>
          <a:off x="2133600" y="447675"/>
          <a:ext cx="14763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142875</xdr:rowOff>
    </xdr:from>
    <xdr:to>
      <xdr:col>5</xdr:col>
      <xdr:colOff>495300</xdr:colOff>
      <xdr:row>4</xdr:row>
      <xdr:rowOff>104775</xdr:rowOff>
    </xdr:to>
    <xdr:sp>
      <xdr:nvSpPr>
        <xdr:cNvPr id="1" name="WordArt 3"/>
        <xdr:cNvSpPr>
          <a:spLocks/>
        </xdr:cNvSpPr>
      </xdr:nvSpPr>
      <xdr:spPr>
        <a:xfrm>
          <a:off x="2924175" y="476250"/>
          <a:ext cx="1219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114300</xdr:rowOff>
    </xdr:from>
    <xdr:to>
      <xdr:col>5</xdr:col>
      <xdr:colOff>381000</xdr:colOff>
      <xdr:row>4</xdr:row>
      <xdr:rowOff>95250</xdr:rowOff>
    </xdr:to>
    <xdr:sp>
      <xdr:nvSpPr>
        <xdr:cNvPr id="1" name="WordArt 3"/>
        <xdr:cNvSpPr>
          <a:spLocks/>
        </xdr:cNvSpPr>
      </xdr:nvSpPr>
      <xdr:spPr>
        <a:xfrm>
          <a:off x="2133600" y="447675"/>
          <a:ext cx="14763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152400</xdr:rowOff>
    </xdr:from>
    <xdr:to>
      <xdr:col>5</xdr:col>
      <xdr:colOff>323850</xdr:colOff>
      <xdr:row>3</xdr:row>
      <xdr:rowOff>152400</xdr:rowOff>
    </xdr:to>
    <xdr:sp>
      <xdr:nvSpPr>
        <xdr:cNvPr id="1" name="WordArt 3"/>
        <xdr:cNvSpPr>
          <a:spLocks/>
        </xdr:cNvSpPr>
      </xdr:nvSpPr>
      <xdr:spPr>
        <a:xfrm>
          <a:off x="1628775" y="314325"/>
          <a:ext cx="21240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2014EDC Championships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38100</xdr:rowOff>
    </xdr:from>
    <xdr:to>
      <xdr:col>5</xdr:col>
      <xdr:colOff>533400</xdr:colOff>
      <xdr:row>4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2943225" y="371475"/>
          <a:ext cx="17811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2014EDC Championships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2</xdr:row>
      <xdr:rowOff>161925</xdr:rowOff>
    </xdr:from>
    <xdr:to>
      <xdr:col>6</xdr:col>
      <xdr:colOff>733425</xdr:colOff>
      <xdr:row>4</xdr:row>
      <xdr:rowOff>104775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95300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1276350</xdr:colOff>
      <xdr:row>2</xdr:row>
      <xdr:rowOff>133350</xdr:rowOff>
    </xdr:from>
    <xdr:to>
      <xdr:col>4</xdr:col>
      <xdr:colOff>600075</xdr:colOff>
      <xdr:row>4</xdr:row>
      <xdr:rowOff>28575</xdr:rowOff>
    </xdr:to>
    <xdr:sp>
      <xdr:nvSpPr>
        <xdr:cNvPr id="2" name="WordArt 3"/>
        <xdr:cNvSpPr>
          <a:spLocks/>
        </xdr:cNvSpPr>
      </xdr:nvSpPr>
      <xdr:spPr>
        <a:xfrm>
          <a:off x="1590675" y="466725"/>
          <a:ext cx="24860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 ND Championships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47625</xdr:rowOff>
    </xdr:from>
    <xdr:to>
      <xdr:col>7</xdr:col>
      <xdr:colOff>85725</xdr:colOff>
      <xdr:row>5</xdr:row>
      <xdr:rowOff>9525</xdr:rowOff>
    </xdr:to>
    <xdr:sp>
      <xdr:nvSpPr>
        <xdr:cNvPr id="1" name="WordArt 6"/>
        <xdr:cNvSpPr>
          <a:spLocks/>
        </xdr:cNvSpPr>
      </xdr:nvSpPr>
      <xdr:spPr>
        <a:xfrm>
          <a:off x="1876425" y="381000"/>
          <a:ext cx="328612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2014ND Championships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2</xdr:row>
      <xdr:rowOff>57150</xdr:rowOff>
    </xdr:from>
    <xdr:to>
      <xdr:col>11</xdr:col>
      <xdr:colOff>342900</xdr:colOff>
      <xdr:row>4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057775" y="390525"/>
          <a:ext cx="11144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85725</xdr:rowOff>
    </xdr:from>
    <xdr:to>
      <xdr:col>7</xdr:col>
      <xdr:colOff>19050</xdr:colOff>
      <xdr:row>4</xdr:row>
      <xdr:rowOff>200025</xdr:rowOff>
    </xdr:to>
    <xdr:sp>
      <xdr:nvSpPr>
        <xdr:cNvPr id="1" name="WordArt 2"/>
        <xdr:cNvSpPr>
          <a:spLocks/>
        </xdr:cNvSpPr>
      </xdr:nvSpPr>
      <xdr:spPr>
        <a:xfrm>
          <a:off x="1619250" y="419100"/>
          <a:ext cx="30194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2014NXN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85725</xdr:rowOff>
    </xdr:from>
    <xdr:to>
      <xdr:col>7</xdr:col>
      <xdr:colOff>28575</xdr:colOff>
      <xdr:row>4</xdr:row>
      <xdr:rowOff>200025</xdr:rowOff>
    </xdr:to>
    <xdr:sp>
      <xdr:nvSpPr>
        <xdr:cNvPr id="1" name="WordArt 2"/>
        <xdr:cNvSpPr>
          <a:spLocks/>
        </xdr:cNvSpPr>
      </xdr:nvSpPr>
      <xdr:spPr>
        <a:xfrm>
          <a:off x="1704975" y="419100"/>
          <a:ext cx="30289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2014NXN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38100</xdr:rowOff>
    </xdr:from>
    <xdr:to>
      <xdr:col>6</xdr:col>
      <xdr:colOff>0</xdr:colOff>
      <xdr:row>4</xdr:row>
      <xdr:rowOff>133350</xdr:rowOff>
    </xdr:to>
    <xdr:sp>
      <xdr:nvSpPr>
        <xdr:cNvPr id="1" name="WordArt 3"/>
        <xdr:cNvSpPr>
          <a:spLocks/>
        </xdr:cNvSpPr>
      </xdr:nvSpPr>
      <xdr:spPr>
        <a:xfrm>
          <a:off x="2838450" y="371475"/>
          <a:ext cx="1857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0</xdr:rowOff>
    </xdr:from>
    <xdr:to>
      <xdr:col>6</xdr:col>
      <xdr:colOff>47625</xdr:colOff>
      <xdr:row>4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2438400" y="333375"/>
          <a:ext cx="19431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57150</xdr:rowOff>
    </xdr:from>
    <xdr:to>
      <xdr:col>5</xdr:col>
      <xdr:colOff>390525</xdr:colOff>
      <xdr:row>5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2895600" y="390525"/>
          <a:ext cx="15430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66675</xdr:rowOff>
    </xdr:from>
    <xdr:to>
      <xdr:col>7</xdr:col>
      <xdr:colOff>85725</xdr:colOff>
      <xdr:row>4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3086100" y="400050"/>
          <a:ext cx="19335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57150</xdr:rowOff>
    </xdr:from>
    <xdr:to>
      <xdr:col>5</xdr:col>
      <xdr:colOff>390525</xdr:colOff>
      <xdr:row>5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2895600" y="390525"/>
          <a:ext cx="15716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57150</xdr:rowOff>
    </xdr:from>
    <xdr:to>
      <xdr:col>5</xdr:col>
      <xdr:colOff>390525</xdr:colOff>
      <xdr:row>5</xdr:row>
      <xdr:rowOff>0</xdr:rowOff>
    </xdr:to>
    <xdr:sp>
      <xdr:nvSpPr>
        <xdr:cNvPr id="1" name="WordArt 3"/>
        <xdr:cNvSpPr>
          <a:spLocks/>
        </xdr:cNvSpPr>
      </xdr:nvSpPr>
      <xdr:spPr>
        <a:xfrm>
          <a:off x="2895600" y="390525"/>
          <a:ext cx="15716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66675</xdr:rowOff>
    </xdr:from>
    <xdr:to>
      <xdr:col>7</xdr:col>
      <xdr:colOff>85725</xdr:colOff>
      <xdr:row>4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3086100" y="400050"/>
          <a:ext cx="19335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Knights XC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1"/>
  <sheetViews>
    <sheetView zoomScalePageLayoutView="0" workbookViewId="0" topLeftCell="A2">
      <selection activeCell="M7" sqref="M7"/>
    </sheetView>
  </sheetViews>
  <sheetFormatPr defaultColWidth="9.140625" defaultRowHeight="12.75"/>
  <cols>
    <col min="1" max="1" width="4.00390625" style="0" customWidth="1"/>
    <col min="2" max="2" width="18.00390625" style="0" customWidth="1"/>
    <col min="3" max="3" width="8.28125" style="0" customWidth="1"/>
    <col min="4" max="5" width="9.421875" style="0" customWidth="1"/>
    <col min="6" max="6" width="0.13671875" style="0" hidden="1" customWidth="1"/>
    <col min="7" max="7" width="14.7109375" style="0" hidden="1" customWidth="1"/>
    <col min="8" max="8" width="9.140625" style="0" customWidth="1"/>
    <col min="9" max="9" width="11.140625" style="0" customWidth="1"/>
    <col min="10" max="10" width="9.421875" style="0" customWidth="1"/>
    <col min="11" max="11" width="10.140625" style="0" customWidth="1"/>
    <col min="12" max="12" width="5.28125" style="0" customWidth="1"/>
    <col min="13" max="13" width="8.00390625" style="0" customWidth="1"/>
  </cols>
  <sheetData>
    <row r="2" ht="13.5" thickBot="1"/>
    <row r="3" spans="2:12" ht="16.5" thickTop="1">
      <c r="B3" s="48" t="s">
        <v>53</v>
      </c>
      <c r="C3" s="39" t="s">
        <v>102</v>
      </c>
      <c r="D3" s="39"/>
      <c r="E3" s="39"/>
      <c r="F3" s="39"/>
      <c r="G3" s="39"/>
      <c r="H3" s="40"/>
      <c r="I3" s="49" t="s">
        <v>12</v>
      </c>
      <c r="J3" s="39"/>
      <c r="K3" s="39" t="s">
        <v>0</v>
      </c>
      <c r="L3" s="43"/>
    </row>
    <row r="4" spans="2:13" ht="15.75">
      <c r="B4" s="50" t="s">
        <v>19</v>
      </c>
      <c r="C4" s="2" t="s">
        <v>0</v>
      </c>
      <c r="D4" s="2"/>
      <c r="E4" s="2"/>
      <c r="F4" s="25" t="s">
        <v>0</v>
      </c>
      <c r="G4" s="2"/>
      <c r="H4" s="3"/>
      <c r="I4" s="33" t="s">
        <v>129</v>
      </c>
      <c r="J4" s="2" t="s">
        <v>0</v>
      </c>
      <c r="K4" s="2"/>
      <c r="L4" s="45"/>
      <c r="M4" s="12"/>
    </row>
    <row r="5" spans="2:13" ht="7.5" customHeight="1">
      <c r="B5" s="50"/>
      <c r="C5" s="2"/>
      <c r="D5" s="2"/>
      <c r="E5" s="2"/>
      <c r="F5" s="25"/>
      <c r="G5" s="2"/>
      <c r="H5" s="3"/>
      <c r="I5" s="33"/>
      <c r="J5" s="2"/>
      <c r="K5" s="2"/>
      <c r="L5" s="45"/>
      <c r="M5" s="12"/>
    </row>
    <row r="6" spans="2:13" ht="16.5" thickBot="1">
      <c r="B6" s="56" t="s">
        <v>16</v>
      </c>
      <c r="C6" s="29" t="s">
        <v>1</v>
      </c>
      <c r="D6" s="29" t="s">
        <v>2</v>
      </c>
      <c r="E6" s="30" t="s">
        <v>7</v>
      </c>
      <c r="F6" s="29" t="s">
        <v>8</v>
      </c>
      <c r="G6" s="30" t="s">
        <v>9</v>
      </c>
      <c r="H6" s="31" t="s">
        <v>11</v>
      </c>
      <c r="I6" s="32" t="s">
        <v>3</v>
      </c>
      <c r="J6" s="131" t="s">
        <v>4</v>
      </c>
      <c r="K6" s="131" t="s">
        <v>5</v>
      </c>
      <c r="L6" s="51" t="s">
        <v>18</v>
      </c>
      <c r="M6" s="12" t="s">
        <v>28</v>
      </c>
    </row>
    <row r="7" spans="1:13" ht="27" customHeight="1" thickTop="1">
      <c r="A7" s="67"/>
      <c r="B7" s="5" t="s">
        <v>30</v>
      </c>
      <c r="C7" s="18">
        <v>0.2152777777777778</v>
      </c>
      <c r="D7" s="17">
        <f aca="true" t="shared" si="0" ref="D7:D18">+E7-C7</f>
        <v>0.22569444444444448</v>
      </c>
      <c r="E7" s="6">
        <v>0.44097222222222227</v>
      </c>
      <c r="F7" s="17"/>
      <c r="G7" s="6"/>
      <c r="H7" s="19">
        <f aca="true" t="shared" si="1" ref="H7:H18">AVERAGE(C7:D7)</f>
        <v>0.22048611111111113</v>
      </c>
      <c r="I7" s="21">
        <v>0.6611111111111111</v>
      </c>
      <c r="J7" s="6">
        <f aca="true" t="shared" si="2" ref="J7:J17">(+I7/4834)*1600</f>
        <v>0.2188203925895279</v>
      </c>
      <c r="K7" s="6">
        <f aca="true" t="shared" si="3" ref="K7:K17">(+I7/4834)*1000</f>
        <v>0.13676274536845492</v>
      </c>
      <c r="L7" s="59">
        <v>1</v>
      </c>
      <c r="M7" s="89">
        <f aca="true" t="shared" si="4" ref="M7:M14">(+I7/4834)*5000</f>
        <v>0.6838137268422747</v>
      </c>
    </row>
    <row r="8" spans="1:13" ht="27" customHeight="1">
      <c r="A8" s="67"/>
      <c r="B8" s="5" t="s">
        <v>44</v>
      </c>
      <c r="C8" s="18">
        <v>0.2152777777777778</v>
      </c>
      <c r="D8" s="17">
        <f t="shared" si="0"/>
        <v>0.22569444444444448</v>
      </c>
      <c r="E8" s="6">
        <v>0.44097222222222227</v>
      </c>
      <c r="F8" s="17"/>
      <c r="G8" s="6"/>
      <c r="H8" s="19">
        <f t="shared" si="1"/>
        <v>0.22048611111111113</v>
      </c>
      <c r="I8" s="21">
        <v>0.6798611111111111</v>
      </c>
      <c r="J8" s="6">
        <f t="shared" si="2"/>
        <v>0.22502643313565945</v>
      </c>
      <c r="K8" s="6">
        <f t="shared" si="3"/>
        <v>0.14064152070978717</v>
      </c>
      <c r="L8" s="59">
        <v>5</v>
      </c>
      <c r="M8" s="89">
        <f t="shared" si="4"/>
        <v>0.7032076035489359</v>
      </c>
    </row>
    <row r="9" spans="1:13" ht="27" customHeight="1">
      <c r="A9" s="67"/>
      <c r="B9" s="80" t="s">
        <v>57</v>
      </c>
      <c r="C9" s="83">
        <v>0.22847222222222222</v>
      </c>
      <c r="D9" s="17">
        <f t="shared" si="0"/>
        <v>0.2479166666666667</v>
      </c>
      <c r="E9" s="69">
        <v>0.4763888888888889</v>
      </c>
      <c r="F9" s="81"/>
      <c r="G9" s="99"/>
      <c r="H9" s="19">
        <f t="shared" si="1"/>
        <v>0.23819444444444446</v>
      </c>
      <c r="I9" s="102">
        <v>0.7298611111111111</v>
      </c>
      <c r="J9" s="6">
        <f t="shared" si="2"/>
        <v>0.24157587459201027</v>
      </c>
      <c r="K9" s="6">
        <f t="shared" si="3"/>
        <v>0.15098492162000643</v>
      </c>
      <c r="L9" s="103">
        <v>12</v>
      </c>
      <c r="M9" s="89">
        <f t="shared" si="4"/>
        <v>0.754924608100032</v>
      </c>
    </row>
    <row r="10" spans="1:13" ht="27" customHeight="1">
      <c r="A10" s="67"/>
      <c r="B10" s="5" t="s">
        <v>103</v>
      </c>
      <c r="C10" s="18">
        <v>0.25277777777777777</v>
      </c>
      <c r="D10" s="17">
        <f t="shared" si="0"/>
        <v>0.2729166666666667</v>
      </c>
      <c r="E10" s="6">
        <v>0.5256944444444445</v>
      </c>
      <c r="F10" s="17"/>
      <c r="G10" s="6"/>
      <c r="H10" s="19">
        <f t="shared" si="1"/>
        <v>0.26284722222222223</v>
      </c>
      <c r="I10" s="21">
        <v>0.7999999999999999</v>
      </c>
      <c r="J10" s="6">
        <f t="shared" si="2"/>
        <v>0.26479106330161356</v>
      </c>
      <c r="K10" s="6">
        <f t="shared" si="3"/>
        <v>0.16549441456350847</v>
      </c>
      <c r="L10" s="59">
        <v>44</v>
      </c>
      <c r="M10" s="89">
        <f t="shared" si="4"/>
        <v>0.8274720728175423</v>
      </c>
    </row>
    <row r="11" spans="1:13" ht="27" customHeight="1">
      <c r="A11" s="67"/>
      <c r="B11" s="80" t="s">
        <v>59</v>
      </c>
      <c r="C11" s="83">
        <v>0.2638888888888889</v>
      </c>
      <c r="D11" s="17">
        <f t="shared" si="0"/>
        <v>0.27152777777777776</v>
      </c>
      <c r="E11" s="69">
        <v>0.5354166666666667</v>
      </c>
      <c r="F11" s="81"/>
      <c r="G11" s="99"/>
      <c r="H11" s="19">
        <f t="shared" si="1"/>
        <v>0.2677083333333333</v>
      </c>
      <c r="I11" s="55">
        <v>0.8020833333333334</v>
      </c>
      <c r="J11" s="6">
        <f t="shared" si="2"/>
        <v>0.2654806233622949</v>
      </c>
      <c r="K11" s="6">
        <f t="shared" si="3"/>
        <v>0.1659253896014343</v>
      </c>
      <c r="L11" s="82">
        <v>47</v>
      </c>
      <c r="M11" s="89">
        <f t="shared" si="4"/>
        <v>0.8296269480071715</v>
      </c>
    </row>
    <row r="12" spans="1:13" ht="27" customHeight="1">
      <c r="A12" s="67"/>
      <c r="B12" s="5" t="s">
        <v>37</v>
      </c>
      <c r="C12" s="18">
        <v>0.2708333333333333</v>
      </c>
      <c r="D12" s="17">
        <f t="shared" si="0"/>
        <v>0.26180555555555557</v>
      </c>
      <c r="E12" s="6">
        <v>0.5326388888888889</v>
      </c>
      <c r="F12" s="17"/>
      <c r="G12" s="6"/>
      <c r="H12" s="19">
        <f t="shared" si="1"/>
        <v>0.26631944444444444</v>
      </c>
      <c r="I12" s="21">
        <v>0.8229166666666666</v>
      </c>
      <c r="J12" s="6">
        <f t="shared" si="2"/>
        <v>0.2723762239691077</v>
      </c>
      <c r="K12" s="6">
        <f t="shared" si="3"/>
        <v>0.1702351399806923</v>
      </c>
      <c r="L12" s="59">
        <v>63</v>
      </c>
      <c r="M12" s="89">
        <f t="shared" si="4"/>
        <v>0.8511756999034616</v>
      </c>
    </row>
    <row r="13" spans="1:13" ht="27" customHeight="1">
      <c r="A13" s="67"/>
      <c r="B13" s="5" t="s">
        <v>60</v>
      </c>
      <c r="C13" s="18">
        <v>0.25833333333333336</v>
      </c>
      <c r="D13" s="17">
        <f t="shared" si="0"/>
        <v>0.2868055555555556</v>
      </c>
      <c r="E13" s="6">
        <v>0.545138888888889</v>
      </c>
      <c r="F13" s="17"/>
      <c r="G13" s="16"/>
      <c r="H13" s="19">
        <f t="shared" si="1"/>
        <v>0.2725694444444445</v>
      </c>
      <c r="I13" s="21">
        <v>0.8486111111111111</v>
      </c>
      <c r="J13" s="6">
        <f t="shared" si="2"/>
        <v>0.2808807980508436</v>
      </c>
      <c r="K13" s="6">
        <f t="shared" si="3"/>
        <v>0.17555049878177723</v>
      </c>
      <c r="L13" s="59">
        <v>80</v>
      </c>
      <c r="M13" s="89">
        <f t="shared" si="4"/>
        <v>0.8777524939088862</v>
      </c>
    </row>
    <row r="14" spans="1:13" ht="27" customHeight="1">
      <c r="A14" s="67"/>
      <c r="B14" s="80" t="s">
        <v>51</v>
      </c>
      <c r="C14" s="83">
        <v>0.26180555555555557</v>
      </c>
      <c r="D14" s="17">
        <f t="shared" si="0"/>
        <v>0.28958333333333325</v>
      </c>
      <c r="E14" s="6">
        <v>0.5513888888888888</v>
      </c>
      <c r="F14" s="17"/>
      <c r="G14" s="6"/>
      <c r="H14" s="19">
        <f t="shared" si="1"/>
        <v>0.2756944444444444</v>
      </c>
      <c r="I14" s="21">
        <v>0.8562500000000001</v>
      </c>
      <c r="J14" s="6">
        <f t="shared" si="2"/>
        <v>0.2834091849400083</v>
      </c>
      <c r="K14" s="6">
        <f t="shared" si="3"/>
        <v>0.17713074058750516</v>
      </c>
      <c r="L14" s="59">
        <v>86</v>
      </c>
      <c r="M14" s="89">
        <f t="shared" si="4"/>
        <v>0.8856537029375259</v>
      </c>
    </row>
    <row r="15" spans="1:13" ht="27" customHeight="1">
      <c r="A15" s="67"/>
      <c r="B15" s="5" t="s">
        <v>104</v>
      </c>
      <c r="C15" s="18">
        <v>0.2916666666666667</v>
      </c>
      <c r="D15" s="17">
        <f t="shared" si="0"/>
        <v>0.34513888888888883</v>
      </c>
      <c r="E15" s="14">
        <v>0.6368055555555555</v>
      </c>
      <c r="F15" s="58"/>
      <c r="G15" s="14"/>
      <c r="H15" s="19">
        <f t="shared" si="1"/>
        <v>0.31840277777777776</v>
      </c>
      <c r="I15" s="36">
        <v>0.9680555555555556</v>
      </c>
      <c r="J15" s="6">
        <f t="shared" si="2"/>
        <v>0.32041557486323724</v>
      </c>
      <c r="K15" s="6">
        <f t="shared" si="3"/>
        <v>0.2002597342895233</v>
      </c>
      <c r="L15" s="68">
        <v>126</v>
      </c>
      <c r="M15" s="129" t="s">
        <v>22</v>
      </c>
    </row>
    <row r="16" spans="1:13" ht="27" customHeight="1">
      <c r="A16" s="67"/>
      <c r="B16" s="5" t="s">
        <v>107</v>
      </c>
      <c r="C16" s="18">
        <v>0.31666666666666665</v>
      </c>
      <c r="D16" s="17">
        <f t="shared" si="0"/>
        <v>0.33958333333333335</v>
      </c>
      <c r="E16" s="6">
        <v>0.65625</v>
      </c>
      <c r="F16" s="17"/>
      <c r="G16" s="6"/>
      <c r="H16" s="19">
        <f t="shared" si="1"/>
        <v>0.328125</v>
      </c>
      <c r="I16" s="36">
        <v>0.9979166666666667</v>
      </c>
      <c r="J16" s="6">
        <f t="shared" si="2"/>
        <v>0.33029926906633567</v>
      </c>
      <c r="K16" s="6">
        <f t="shared" si="3"/>
        <v>0.20643704316645978</v>
      </c>
      <c r="L16" s="64">
        <v>128</v>
      </c>
      <c r="M16" s="129" t="s">
        <v>130</v>
      </c>
    </row>
    <row r="17" spans="1:13" ht="27" customHeight="1">
      <c r="A17" s="67"/>
      <c r="B17" s="5" t="s">
        <v>55</v>
      </c>
      <c r="C17" s="18">
        <v>0.31527777777777777</v>
      </c>
      <c r="D17" s="17">
        <f t="shared" si="0"/>
        <v>0.34930555555555554</v>
      </c>
      <c r="E17" s="79">
        <v>0.6645833333333333</v>
      </c>
      <c r="F17" s="17"/>
      <c r="G17" s="6"/>
      <c r="H17" s="19">
        <f t="shared" si="1"/>
        <v>0.33229166666666665</v>
      </c>
      <c r="I17" s="20" t="s">
        <v>128</v>
      </c>
      <c r="J17" s="6">
        <f t="shared" si="2"/>
        <v>0.33167838918769826</v>
      </c>
      <c r="K17" s="6">
        <f t="shared" si="3"/>
        <v>0.2072989932423114</v>
      </c>
      <c r="L17" s="59">
        <v>131</v>
      </c>
      <c r="M17" s="129" t="s">
        <v>91</v>
      </c>
    </row>
    <row r="18" spans="1:13" ht="27" customHeight="1">
      <c r="A18" s="67"/>
      <c r="B18" s="5" t="s">
        <v>106</v>
      </c>
      <c r="C18" s="18">
        <v>0.3875</v>
      </c>
      <c r="D18" s="17">
        <f t="shared" si="0"/>
        <v>0.58125</v>
      </c>
      <c r="E18" s="6">
        <v>0.96875</v>
      </c>
      <c r="F18" s="17"/>
      <c r="G18" s="6"/>
      <c r="H18" s="19">
        <f t="shared" si="1"/>
        <v>0.484375</v>
      </c>
      <c r="I18" s="21" t="s">
        <v>101</v>
      </c>
      <c r="J18" s="79" t="s">
        <v>0</v>
      </c>
      <c r="K18" s="79" t="s">
        <v>0</v>
      </c>
      <c r="L18" s="59"/>
      <c r="M18" s="87" t="s">
        <v>0</v>
      </c>
    </row>
    <row r="19" spans="1:13" ht="27" customHeight="1">
      <c r="A19" s="67"/>
      <c r="B19" s="5"/>
      <c r="C19" s="18"/>
      <c r="D19" s="17"/>
      <c r="E19" s="6"/>
      <c r="F19" s="17"/>
      <c r="G19" s="6"/>
      <c r="H19" s="10"/>
      <c r="I19" s="146"/>
      <c r="J19" s="6"/>
      <c r="K19" s="6"/>
      <c r="L19" s="59"/>
      <c r="M19" s="129"/>
    </row>
    <row r="20" spans="1:12" ht="18.75" customHeight="1">
      <c r="A20" s="67"/>
      <c r="B20" s="5" t="s">
        <v>46</v>
      </c>
      <c r="C20" s="18">
        <v>0.14097222222222222</v>
      </c>
      <c r="D20" s="17" t="s">
        <v>56</v>
      </c>
      <c r="E20" s="143">
        <v>109</v>
      </c>
      <c r="F20" s="17" t="s">
        <v>0</v>
      </c>
      <c r="G20" s="16"/>
      <c r="H20" s="15"/>
      <c r="I20" s="55" t="s">
        <v>18</v>
      </c>
      <c r="J20" s="128" t="s">
        <v>131</v>
      </c>
      <c r="K20" s="112" t="s">
        <v>84</v>
      </c>
      <c r="L20" s="113">
        <v>138</v>
      </c>
    </row>
    <row r="21" spans="1:12" ht="18.75" customHeight="1" thickBot="1">
      <c r="A21" s="67"/>
      <c r="B21" s="57" t="s">
        <v>70</v>
      </c>
      <c r="C21" s="37" t="s">
        <v>6</v>
      </c>
      <c r="D21" s="24"/>
      <c r="E21" s="24"/>
      <c r="F21" s="24"/>
      <c r="G21" s="24"/>
      <c r="H21" s="23"/>
      <c r="I21" s="127" t="s">
        <v>3</v>
      </c>
      <c r="J21" s="104" t="s">
        <v>0</v>
      </c>
      <c r="K21" s="111"/>
      <c r="L21" s="105"/>
    </row>
    <row r="22" spans="1:13" ht="24.75" customHeight="1" thickTop="1">
      <c r="A22" s="67"/>
      <c r="B22" s="80" t="s">
        <v>58</v>
      </c>
      <c r="C22" s="130">
        <v>0.2548611111111111</v>
      </c>
      <c r="D22" s="81"/>
      <c r="E22" s="69"/>
      <c r="F22" s="81"/>
      <c r="G22" s="99"/>
      <c r="H22" s="100"/>
      <c r="I22" s="55">
        <v>0.48541666666666666</v>
      </c>
      <c r="J22" s="6">
        <f>(+I22/3000)*1600</f>
        <v>0.2588888888888889</v>
      </c>
      <c r="K22" s="6">
        <f>(+I22/3000)*1000</f>
        <v>0.16180555555555556</v>
      </c>
      <c r="L22" s="108">
        <v>4</v>
      </c>
      <c r="M22" s="87" t="s">
        <v>0</v>
      </c>
    </row>
    <row r="23" spans="1:13" ht="24.75" customHeight="1">
      <c r="A23" s="67"/>
      <c r="B23" s="80" t="s">
        <v>109</v>
      </c>
      <c r="C23" s="83">
        <v>0.26944444444444443</v>
      </c>
      <c r="D23" s="81"/>
      <c r="E23" s="69"/>
      <c r="F23" s="81"/>
      <c r="G23" s="99"/>
      <c r="H23" s="100"/>
      <c r="I23" s="55">
        <v>0.5090277777777777</v>
      </c>
      <c r="J23" s="6">
        <f aca="true" t="shared" si="5" ref="J23:J33">(+I23/3000)*1600</f>
        <v>0.27148148148148143</v>
      </c>
      <c r="K23" s="6">
        <f aca="true" t="shared" si="6" ref="K23:K33">(+I23/3000)*1000</f>
        <v>0.1696759259259259</v>
      </c>
      <c r="L23" s="82">
        <v>15</v>
      </c>
      <c r="M23" s="87"/>
    </row>
    <row r="24" spans="1:13" ht="24.75" customHeight="1">
      <c r="A24" s="67"/>
      <c r="B24" s="80" t="s">
        <v>68</v>
      </c>
      <c r="C24" s="83">
        <v>0.29375</v>
      </c>
      <c r="D24" s="81"/>
      <c r="E24" s="69"/>
      <c r="F24" s="81"/>
      <c r="G24" s="99"/>
      <c r="H24" s="100"/>
      <c r="I24" s="55">
        <v>0.5499999999999999</v>
      </c>
      <c r="J24" s="6">
        <f t="shared" si="5"/>
        <v>0.2933333333333333</v>
      </c>
      <c r="K24" s="6">
        <f t="shared" si="6"/>
        <v>0.18333333333333332</v>
      </c>
      <c r="L24" s="82">
        <v>32</v>
      </c>
      <c r="M24" s="87"/>
    </row>
    <row r="25" spans="1:13" ht="24.75" customHeight="1">
      <c r="A25" s="67"/>
      <c r="B25" s="152" t="s">
        <v>108</v>
      </c>
      <c r="C25" s="83">
        <v>0.29305555555555557</v>
      </c>
      <c r="D25" s="81"/>
      <c r="E25" s="69"/>
      <c r="F25" s="81"/>
      <c r="G25" s="99"/>
      <c r="H25" s="100"/>
      <c r="I25" s="55">
        <v>0.5534722222222223</v>
      </c>
      <c r="J25" s="6">
        <f t="shared" si="5"/>
        <v>0.2951851851851852</v>
      </c>
      <c r="K25" s="6">
        <f t="shared" si="6"/>
        <v>0.18449074074074076</v>
      </c>
      <c r="L25" s="82">
        <v>34</v>
      </c>
      <c r="M25" s="87"/>
    </row>
    <row r="26" spans="1:13" ht="24.75" customHeight="1">
      <c r="A26" s="67"/>
      <c r="B26" s="80" t="s">
        <v>111</v>
      </c>
      <c r="C26" s="83">
        <v>0.3013888888888889</v>
      </c>
      <c r="D26" s="81"/>
      <c r="E26" s="69"/>
      <c r="F26" s="81"/>
      <c r="G26" s="99"/>
      <c r="H26" s="100"/>
      <c r="I26" s="55">
        <v>0.5673611111111111</v>
      </c>
      <c r="J26" s="6">
        <f t="shared" si="5"/>
        <v>0.3025925925925926</v>
      </c>
      <c r="K26" s="6">
        <f t="shared" si="6"/>
        <v>0.18912037037037036</v>
      </c>
      <c r="L26" s="82">
        <v>40</v>
      </c>
      <c r="M26" s="87"/>
    </row>
    <row r="27" spans="1:13" ht="24.75" customHeight="1">
      <c r="A27" s="67"/>
      <c r="B27" s="80" t="s">
        <v>110</v>
      </c>
      <c r="C27" s="83">
        <v>0.3013888888888889</v>
      </c>
      <c r="D27" s="81"/>
      <c r="E27" s="69"/>
      <c r="F27" s="81"/>
      <c r="G27" s="99"/>
      <c r="H27" s="100"/>
      <c r="I27" s="55">
        <v>0.5701388888888889</v>
      </c>
      <c r="J27" s="6">
        <f t="shared" si="5"/>
        <v>0.30407407407407405</v>
      </c>
      <c r="K27" s="6">
        <f t="shared" si="6"/>
        <v>0.1900462962962963</v>
      </c>
      <c r="L27" s="82">
        <v>42</v>
      </c>
      <c r="M27" s="87"/>
    </row>
    <row r="28" spans="1:13" ht="24.75" customHeight="1">
      <c r="A28" s="67"/>
      <c r="B28" s="80" t="s">
        <v>112</v>
      </c>
      <c r="C28" s="83">
        <v>0.3215277777777778</v>
      </c>
      <c r="D28" s="81"/>
      <c r="E28" s="69"/>
      <c r="F28" s="81"/>
      <c r="G28" s="99"/>
      <c r="H28" s="100"/>
      <c r="I28" s="55">
        <v>0.5958333333333333</v>
      </c>
      <c r="J28" s="6">
        <f t="shared" si="5"/>
        <v>0.31777777777777777</v>
      </c>
      <c r="K28" s="6">
        <f t="shared" si="6"/>
        <v>0.1986111111111111</v>
      </c>
      <c r="L28" s="82">
        <v>50</v>
      </c>
      <c r="M28" s="87"/>
    </row>
    <row r="29" spans="1:13" ht="24.75" customHeight="1">
      <c r="A29" s="67"/>
      <c r="B29" s="80" t="s">
        <v>61</v>
      </c>
      <c r="C29" s="83">
        <v>0.34375</v>
      </c>
      <c r="D29" s="81"/>
      <c r="E29" s="69"/>
      <c r="F29" s="81"/>
      <c r="G29" s="99"/>
      <c r="H29" s="100"/>
      <c r="I29" s="55">
        <v>0.6375000000000001</v>
      </c>
      <c r="J29" s="6">
        <f t="shared" si="5"/>
        <v>0.34</v>
      </c>
      <c r="K29" s="6">
        <f t="shared" si="6"/>
        <v>0.21250000000000002</v>
      </c>
      <c r="L29" s="82">
        <v>66</v>
      </c>
      <c r="M29" s="87"/>
    </row>
    <row r="30" spans="1:13" ht="24.75" customHeight="1">
      <c r="A30" s="67"/>
      <c r="B30" s="80" t="s">
        <v>115</v>
      </c>
      <c r="C30" s="83">
        <v>0.3576388888888889</v>
      </c>
      <c r="D30" s="81"/>
      <c r="E30" s="69"/>
      <c r="F30" s="81"/>
      <c r="G30" s="99"/>
      <c r="H30" s="100"/>
      <c r="I30" s="55">
        <v>0.6520833333333333</v>
      </c>
      <c r="J30" s="6">
        <f t="shared" si="5"/>
        <v>0.3477777777777778</v>
      </c>
      <c r="K30" s="6">
        <f t="shared" si="6"/>
        <v>0.21736111111111112</v>
      </c>
      <c r="L30" s="82">
        <v>69</v>
      </c>
      <c r="M30" s="87"/>
    </row>
    <row r="31" spans="1:13" ht="24.75" customHeight="1">
      <c r="A31" s="67"/>
      <c r="B31" s="80" t="s">
        <v>114</v>
      </c>
      <c r="C31" s="83">
        <v>0.33125</v>
      </c>
      <c r="D31" s="81"/>
      <c r="E31" s="69"/>
      <c r="F31" s="81"/>
      <c r="G31" s="99"/>
      <c r="H31" s="100"/>
      <c r="I31" s="55">
        <v>0.6569444444444444</v>
      </c>
      <c r="J31" s="6">
        <f t="shared" si="5"/>
        <v>0.3503703703703704</v>
      </c>
      <c r="K31" s="6">
        <f t="shared" si="6"/>
        <v>0.21898148148148147</v>
      </c>
      <c r="L31" s="82">
        <v>70</v>
      </c>
      <c r="M31" s="87"/>
    </row>
    <row r="32" spans="1:13" ht="24.75" customHeight="1">
      <c r="A32" s="67"/>
      <c r="B32" s="80" t="s">
        <v>113</v>
      </c>
      <c r="C32" s="83">
        <v>0.35000000000000003</v>
      </c>
      <c r="D32" s="81"/>
      <c r="E32" s="69"/>
      <c r="F32" s="81"/>
      <c r="G32" s="99"/>
      <c r="H32" s="100"/>
      <c r="I32" s="55">
        <v>0.6604166666666667</v>
      </c>
      <c r="J32" s="6">
        <f t="shared" si="5"/>
        <v>0.3522222222222222</v>
      </c>
      <c r="K32" s="6">
        <f t="shared" si="6"/>
        <v>0.22013888888888888</v>
      </c>
      <c r="L32" s="82">
        <v>71</v>
      </c>
      <c r="M32" s="87"/>
    </row>
    <row r="33" spans="1:13" ht="24.75" customHeight="1">
      <c r="A33" s="67"/>
      <c r="B33" s="80" t="s">
        <v>105</v>
      </c>
      <c r="C33" s="83">
        <v>0.3576388888888889</v>
      </c>
      <c r="D33" s="81"/>
      <c r="E33" s="69"/>
      <c r="F33" s="81"/>
      <c r="G33" s="99"/>
      <c r="H33" s="100"/>
      <c r="I33" s="55">
        <v>0.6729166666666666</v>
      </c>
      <c r="J33" s="6">
        <f t="shared" si="5"/>
        <v>0.35888888888888887</v>
      </c>
      <c r="K33" s="6">
        <f t="shared" si="6"/>
        <v>0.22430555555555554</v>
      </c>
      <c r="L33" s="82">
        <v>73</v>
      </c>
      <c r="M33" s="87"/>
    </row>
    <row r="34" spans="1:13" ht="24.75" customHeight="1">
      <c r="A34" s="67"/>
      <c r="B34" s="80"/>
      <c r="C34" s="83"/>
      <c r="D34" s="81"/>
      <c r="E34" s="69"/>
      <c r="F34" s="81"/>
      <c r="G34" s="99"/>
      <c r="H34" s="100"/>
      <c r="I34" s="55"/>
      <c r="J34" s="69"/>
      <c r="K34" s="101"/>
      <c r="L34" s="82"/>
      <c r="M34" s="87"/>
    </row>
    <row r="35" spans="2:12" ht="21.75" customHeight="1">
      <c r="B35" s="5" t="s">
        <v>46</v>
      </c>
      <c r="C35" s="18">
        <v>0.08194444444444444</v>
      </c>
      <c r="D35" s="17" t="s">
        <v>56</v>
      </c>
      <c r="E35" s="98" t="s">
        <v>132</v>
      </c>
      <c r="F35" s="17" t="s">
        <v>0</v>
      </c>
      <c r="G35" s="16"/>
      <c r="H35" s="15"/>
      <c r="I35" s="21" t="s">
        <v>18</v>
      </c>
      <c r="J35" s="17" t="s">
        <v>133</v>
      </c>
      <c r="K35" s="112" t="s">
        <v>84</v>
      </c>
      <c r="L35" s="113">
        <v>84</v>
      </c>
    </row>
    <row r="41" spans="2:6" ht="12.75">
      <c r="B41" s="21">
        <v>0.7868055555555555</v>
      </c>
      <c r="C41" s="89">
        <f>(+B41/4834)*5000</f>
        <v>0.8138245299498919</v>
      </c>
      <c r="D41" s="6">
        <f>(+B41/4834)*1000</f>
        <v>0.1627649059899784</v>
      </c>
      <c r="E41" s="59">
        <v>1</v>
      </c>
      <c r="F41" s="89">
        <f>(+B41/4834)*5000</f>
        <v>0.8138245299498919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5"/>
  <sheetViews>
    <sheetView zoomScale="90" zoomScaleNormal="90" zoomScalePageLayoutView="0" workbookViewId="0" topLeftCell="A1">
      <selection activeCell="K20" sqref="K20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4" width="11.28125" style="0" customWidth="1"/>
    <col min="5" max="5" width="12.00390625" style="0" customWidth="1"/>
    <col min="6" max="8" width="8.57421875" style="0" customWidth="1"/>
    <col min="9" max="9" width="12.57421875" style="0" customWidth="1"/>
    <col min="10" max="10" width="8.421875" style="0" customWidth="1"/>
    <col min="11" max="11" width="10.140625" style="0" customWidth="1"/>
    <col min="12" max="12" width="5.8515625" style="0" customWidth="1"/>
    <col min="13" max="13" width="13.00390625" style="84" customWidth="1"/>
  </cols>
  <sheetData>
    <row r="2" ht="13.5" thickBot="1"/>
    <row r="3" spans="2:12" ht="16.5" thickTop="1">
      <c r="B3" s="116" t="s">
        <v>210</v>
      </c>
      <c r="C3" s="39" t="s">
        <v>209</v>
      </c>
      <c r="D3" s="39"/>
      <c r="E3" s="39"/>
      <c r="F3" s="39"/>
      <c r="G3" s="39"/>
      <c r="H3" s="40"/>
      <c r="I3" s="119" t="s">
        <v>20</v>
      </c>
      <c r="J3" s="39"/>
      <c r="K3" s="77"/>
      <c r="L3" s="148" t="s">
        <v>0</v>
      </c>
    </row>
    <row r="4" spans="2:12" ht="15.75">
      <c r="B4" s="50" t="s">
        <v>19</v>
      </c>
      <c r="C4" s="2"/>
      <c r="D4" s="2"/>
      <c r="E4" s="2"/>
      <c r="F4" s="25" t="s">
        <v>0</v>
      </c>
      <c r="G4" s="2"/>
      <c r="H4" s="3"/>
      <c r="I4" s="120" t="s">
        <v>42</v>
      </c>
      <c r="J4" s="2"/>
      <c r="K4" s="2"/>
      <c r="L4" s="149" t="s">
        <v>0</v>
      </c>
    </row>
    <row r="5" spans="2:13" ht="12.75" customHeight="1">
      <c r="B5" s="50" t="s">
        <v>0</v>
      </c>
      <c r="C5" s="2"/>
      <c r="D5" s="2"/>
      <c r="E5" s="2"/>
      <c r="F5" s="25"/>
      <c r="G5" s="2" t="s">
        <v>0</v>
      </c>
      <c r="H5" s="3"/>
      <c r="I5" s="33"/>
      <c r="J5" s="2"/>
      <c r="K5" s="2"/>
      <c r="L5" s="45"/>
      <c r="M5"/>
    </row>
    <row r="6" spans="2:17" ht="16.5" thickBot="1">
      <c r="B6" s="57" t="s">
        <v>219</v>
      </c>
      <c r="C6" s="53" t="s">
        <v>6</v>
      </c>
      <c r="D6" s="53" t="s">
        <v>2</v>
      </c>
      <c r="E6" s="22" t="s">
        <v>7</v>
      </c>
      <c r="F6" s="29" t="s">
        <v>0</v>
      </c>
      <c r="G6" s="35" t="s">
        <v>0</v>
      </c>
      <c r="H6" s="92" t="s">
        <v>0</v>
      </c>
      <c r="I6" s="54" t="s">
        <v>3</v>
      </c>
      <c r="J6" s="142" t="s">
        <v>180</v>
      </c>
      <c r="K6" s="35" t="s">
        <v>181</v>
      </c>
      <c r="L6" s="52" t="s">
        <v>18</v>
      </c>
      <c r="M6" s="115"/>
      <c r="Q6" s="118">
        <v>0.027777777777777776</v>
      </c>
    </row>
    <row r="7" spans="1:13" ht="25.5" customHeight="1" thickTop="1">
      <c r="A7" s="67"/>
      <c r="B7" s="5" t="s">
        <v>74</v>
      </c>
      <c r="C7" s="27">
        <v>0.2576388888888889</v>
      </c>
      <c r="D7" s="17">
        <f>+E7-C7</f>
        <v>0.3097222222222222</v>
      </c>
      <c r="E7" s="28">
        <v>0.5673611111111111</v>
      </c>
      <c r="F7" s="58">
        <f>+G7-E7</f>
        <v>0.2933055555555555</v>
      </c>
      <c r="G7" s="6">
        <f>(+I7/5000)*4800</f>
        <v>0.8606666666666666</v>
      </c>
      <c r="H7" s="91">
        <f>AVERAGE(F7,D7)</f>
        <v>0.30151388888888886</v>
      </c>
      <c r="I7" s="36">
        <v>0.8965277777777777</v>
      </c>
      <c r="J7" s="6">
        <f aca="true" t="shared" si="0" ref="J7:J13">(+I7/5000)*1600</f>
        <v>0.28688888888888886</v>
      </c>
      <c r="K7" s="6">
        <f aca="true" t="shared" si="1" ref="K7:K13">(+I7/5000)*1000</f>
        <v>0.17930555555555555</v>
      </c>
      <c r="L7" s="64">
        <v>33</v>
      </c>
      <c r="M7" s="89"/>
    </row>
    <row r="8" spans="1:13" ht="25.5" customHeight="1">
      <c r="A8" s="67"/>
      <c r="B8" s="5" t="s">
        <v>144</v>
      </c>
      <c r="C8" s="18">
        <v>0.2652777777777778</v>
      </c>
      <c r="D8" s="17">
        <f aca="true" t="shared" si="2" ref="D8:D13">+E8-C8</f>
        <v>0.31458333333333327</v>
      </c>
      <c r="E8" s="6">
        <v>0.579861111111111</v>
      </c>
      <c r="F8" s="58">
        <f aca="true" t="shared" si="3" ref="F8:F13">+G8-E8</f>
        <v>0.3101388888888891</v>
      </c>
      <c r="G8" s="6">
        <f aca="true" t="shared" si="4" ref="G8:G13">(+I8/5000)*4800</f>
        <v>0.8900000000000001</v>
      </c>
      <c r="H8" s="91">
        <f aca="true" t="shared" si="5" ref="H8:H13">AVERAGE(F8,D8)</f>
        <v>0.3123611111111112</v>
      </c>
      <c r="I8" s="36">
        <v>0.9270833333333334</v>
      </c>
      <c r="J8" s="6">
        <f t="shared" si="0"/>
        <v>0.2966666666666667</v>
      </c>
      <c r="K8" s="6">
        <f t="shared" si="1"/>
        <v>0.18541666666666667</v>
      </c>
      <c r="L8" s="64">
        <v>40</v>
      </c>
      <c r="M8" s="89"/>
    </row>
    <row r="9" spans="1:13" ht="25.5" customHeight="1">
      <c r="A9" s="67"/>
      <c r="B9" s="5" t="s">
        <v>55</v>
      </c>
      <c r="C9" s="18">
        <v>0.2833333333333333</v>
      </c>
      <c r="D9" s="17">
        <f t="shared" si="2"/>
        <v>0.33333333333333337</v>
      </c>
      <c r="E9" s="6">
        <v>0.6166666666666667</v>
      </c>
      <c r="F9" s="58">
        <f t="shared" si="3"/>
        <v>0.31866666666666665</v>
      </c>
      <c r="G9" s="6">
        <f t="shared" si="4"/>
        <v>0.9353333333333333</v>
      </c>
      <c r="H9" s="91">
        <f t="shared" si="5"/>
        <v>0.326</v>
      </c>
      <c r="I9" s="26">
        <v>0.9743055555555555</v>
      </c>
      <c r="J9" s="6">
        <f t="shared" si="0"/>
        <v>0.31177777777777776</v>
      </c>
      <c r="K9" s="6">
        <f t="shared" si="1"/>
        <v>0.19486111111111112</v>
      </c>
      <c r="L9" s="68">
        <v>55</v>
      </c>
      <c r="M9" s="89"/>
    </row>
    <row r="10" spans="1:13" ht="25.5" customHeight="1">
      <c r="A10" s="67"/>
      <c r="B10" s="5" t="s">
        <v>85</v>
      </c>
      <c r="C10" s="18">
        <v>0.27569444444444446</v>
      </c>
      <c r="D10" s="17">
        <f t="shared" si="2"/>
        <v>0.3631944444444445</v>
      </c>
      <c r="E10" s="6">
        <v>0.638888888888889</v>
      </c>
      <c r="F10" s="58">
        <f t="shared" si="3"/>
        <v>0.3171111111111109</v>
      </c>
      <c r="G10" s="6">
        <f t="shared" si="4"/>
        <v>0.9559999999999998</v>
      </c>
      <c r="H10" s="91">
        <f t="shared" si="5"/>
        <v>0.3401527777777777</v>
      </c>
      <c r="I10" s="21">
        <v>0.9958333333333332</v>
      </c>
      <c r="J10" s="6">
        <f t="shared" si="0"/>
        <v>0.3186666666666666</v>
      </c>
      <c r="K10" s="6">
        <f t="shared" si="1"/>
        <v>0.19916666666666663</v>
      </c>
      <c r="L10" s="59">
        <v>58</v>
      </c>
      <c r="M10" s="89"/>
    </row>
    <row r="11" spans="1:13" ht="25.5" customHeight="1">
      <c r="A11" s="67"/>
      <c r="B11" s="5" t="s">
        <v>191</v>
      </c>
      <c r="C11" s="18">
        <v>0.2916666666666667</v>
      </c>
      <c r="D11" s="17">
        <f t="shared" si="2"/>
        <v>0.3625</v>
      </c>
      <c r="E11" s="6">
        <v>0.6541666666666667</v>
      </c>
      <c r="F11" s="58">
        <f t="shared" si="3"/>
        <v>0.3078333333333335</v>
      </c>
      <c r="G11" s="6">
        <f t="shared" si="4"/>
        <v>0.9620000000000002</v>
      </c>
      <c r="H11" s="91">
        <f t="shared" si="5"/>
        <v>0.3351666666666667</v>
      </c>
      <c r="I11" s="20" t="s">
        <v>128</v>
      </c>
      <c r="J11" s="6">
        <f t="shared" si="0"/>
        <v>0.3206666666666667</v>
      </c>
      <c r="K11" s="6">
        <f t="shared" si="1"/>
        <v>0.2004166666666667</v>
      </c>
      <c r="L11" s="59">
        <v>60</v>
      </c>
      <c r="M11" s="89"/>
    </row>
    <row r="12" spans="1:13" ht="25.5" customHeight="1">
      <c r="A12" s="67"/>
      <c r="B12" s="5" t="s">
        <v>105</v>
      </c>
      <c r="C12" s="18">
        <v>0.3652777777777778</v>
      </c>
      <c r="D12" s="17">
        <f t="shared" si="2"/>
        <v>0.4263888888888888</v>
      </c>
      <c r="E12" s="6">
        <v>0.7916666666666666</v>
      </c>
      <c r="F12" s="58">
        <f t="shared" si="3"/>
        <v>0.20899999999999996</v>
      </c>
      <c r="G12" s="6">
        <f t="shared" si="4"/>
        <v>1.0006666666666666</v>
      </c>
      <c r="H12" s="91">
        <f t="shared" si="5"/>
        <v>0.3176944444444444</v>
      </c>
      <c r="I12" s="20" t="s">
        <v>217</v>
      </c>
      <c r="J12" s="6">
        <f t="shared" si="0"/>
        <v>0.33355555555555555</v>
      </c>
      <c r="K12" s="6">
        <f t="shared" si="1"/>
        <v>0.20847222222222223</v>
      </c>
      <c r="L12" s="96">
        <v>63</v>
      </c>
      <c r="M12" s="89"/>
    </row>
    <row r="13" spans="1:13" ht="24.75" customHeight="1">
      <c r="A13" s="67"/>
      <c r="B13" s="5" t="s">
        <v>106</v>
      </c>
      <c r="C13" s="18">
        <v>0.3652777777777778</v>
      </c>
      <c r="D13" s="17">
        <f t="shared" si="2"/>
        <v>0.44652777777777775</v>
      </c>
      <c r="E13" s="6">
        <v>0.8118055555555556</v>
      </c>
      <c r="F13" s="58">
        <f t="shared" si="3"/>
        <v>0.19219444444444467</v>
      </c>
      <c r="G13" s="6">
        <f t="shared" si="4"/>
        <v>1.0040000000000002</v>
      </c>
      <c r="H13" s="91">
        <f t="shared" si="5"/>
        <v>0.3193611111111112</v>
      </c>
      <c r="I13" s="20" t="s">
        <v>218</v>
      </c>
      <c r="J13" s="6">
        <f t="shared" si="0"/>
        <v>0.3346666666666667</v>
      </c>
      <c r="K13" s="6">
        <f t="shared" si="1"/>
        <v>0.2091666666666667</v>
      </c>
      <c r="L13" s="121">
        <v>64</v>
      </c>
      <c r="M13" s="89"/>
    </row>
    <row r="14" spans="2:12" ht="23.25" customHeight="1" thickBot="1">
      <c r="B14" s="137"/>
      <c r="C14" s="191" t="s">
        <v>72</v>
      </c>
      <c r="D14" s="192"/>
      <c r="E14" s="143" t="s">
        <v>220</v>
      </c>
      <c r="F14" s="193" t="s">
        <v>73</v>
      </c>
      <c r="G14" s="193"/>
      <c r="H14" s="126">
        <v>169</v>
      </c>
      <c r="I14" s="135" t="s">
        <v>46</v>
      </c>
      <c r="J14" s="17">
        <f>+I11-I7</f>
        <v>0.10555555555555574</v>
      </c>
      <c r="K14" s="136" t="s">
        <v>82</v>
      </c>
      <c r="L14" s="113">
        <v>65</v>
      </c>
    </row>
    <row r="15" spans="1:13" ht="18.75" customHeight="1" thickBot="1" thickTop="1">
      <c r="A15" s="67"/>
      <c r="B15" s="75" t="s">
        <v>160</v>
      </c>
      <c r="C15" s="70" t="s">
        <v>6</v>
      </c>
      <c r="D15" s="70" t="s">
        <v>0</v>
      </c>
      <c r="E15" s="71" t="s">
        <v>0</v>
      </c>
      <c r="F15" s="72" t="s">
        <v>0</v>
      </c>
      <c r="G15" s="72"/>
      <c r="H15" s="73"/>
      <c r="I15" s="74" t="s">
        <v>3</v>
      </c>
      <c r="J15" s="142" t="s">
        <v>180</v>
      </c>
      <c r="K15" s="35" t="s">
        <v>181</v>
      </c>
      <c r="L15" s="78" t="s">
        <v>18</v>
      </c>
      <c r="M15" s="84" t="s">
        <v>50</v>
      </c>
    </row>
    <row r="16" spans="1:13" ht="25.5" customHeight="1" thickTop="1">
      <c r="A16" s="67"/>
      <c r="B16" s="5" t="s">
        <v>112</v>
      </c>
      <c r="C16" s="18">
        <v>0.2722222222222222</v>
      </c>
      <c r="D16" s="17"/>
      <c r="E16" s="6"/>
      <c r="F16" s="17"/>
      <c r="G16" s="6"/>
      <c r="H16" s="10"/>
      <c r="I16" s="55">
        <v>0.6055555555555555</v>
      </c>
      <c r="J16" s="6"/>
      <c r="K16" s="6"/>
      <c r="L16" s="59">
        <v>70</v>
      </c>
      <c r="M16" s="89"/>
    </row>
    <row r="17" spans="1:13" ht="25.5" customHeight="1">
      <c r="A17" s="67"/>
      <c r="B17" s="5" t="s">
        <v>184</v>
      </c>
      <c r="C17" s="18">
        <v>0.2743055555555555</v>
      </c>
      <c r="D17" s="17"/>
      <c r="E17" s="6"/>
      <c r="F17" s="17"/>
      <c r="G17" s="6"/>
      <c r="H17" s="10"/>
      <c r="I17" s="55">
        <v>0.6124999999999999</v>
      </c>
      <c r="J17" s="6"/>
      <c r="K17" s="6"/>
      <c r="L17" s="59">
        <v>78</v>
      </c>
      <c r="M17" s="89"/>
    </row>
    <row r="18" spans="1:13" ht="25.5" customHeight="1">
      <c r="A18" s="67"/>
      <c r="B18" s="5" t="s">
        <v>161</v>
      </c>
      <c r="C18" s="18">
        <v>0.2611111111111111</v>
      </c>
      <c r="D18" s="17"/>
      <c r="E18" s="6"/>
      <c r="F18" s="17"/>
      <c r="G18" s="6"/>
      <c r="H18" s="10"/>
      <c r="I18" s="55">
        <v>0.6194444444444445</v>
      </c>
      <c r="J18" s="6"/>
      <c r="K18" s="6"/>
      <c r="L18" s="59">
        <v>82</v>
      </c>
      <c r="M18" s="89"/>
    </row>
    <row r="19" spans="1:13" ht="25.5" customHeight="1">
      <c r="A19" s="67"/>
      <c r="B19" s="5" t="s">
        <v>114</v>
      </c>
      <c r="C19" s="18">
        <v>0.2916666666666667</v>
      </c>
      <c r="D19" s="17"/>
      <c r="E19" s="6"/>
      <c r="F19" s="17"/>
      <c r="G19" s="6"/>
      <c r="H19" s="10"/>
      <c r="I19" s="55">
        <v>0.6555555555555556</v>
      </c>
      <c r="J19" s="6"/>
      <c r="K19" s="6"/>
      <c r="L19" s="59">
        <v>116</v>
      </c>
      <c r="M19" s="89"/>
    </row>
    <row r="20" spans="1:13" ht="25.5" customHeight="1">
      <c r="A20" s="67"/>
      <c r="B20" s="5" t="s">
        <v>61</v>
      </c>
      <c r="C20" s="18">
        <v>0.2916666666666667</v>
      </c>
      <c r="D20" s="17"/>
      <c r="E20" s="6"/>
      <c r="F20" s="17"/>
      <c r="G20" s="6"/>
      <c r="H20" s="10"/>
      <c r="I20" s="55">
        <v>0.6611111111111111</v>
      </c>
      <c r="J20" s="6"/>
      <c r="K20" s="6"/>
      <c r="L20" s="59">
        <v>119</v>
      </c>
      <c r="M20" s="89"/>
    </row>
    <row r="21" spans="1:13" ht="25.5" customHeight="1">
      <c r="A21" s="67"/>
      <c r="B21" s="5" t="s">
        <v>142</v>
      </c>
      <c r="C21" s="18">
        <v>0.3333333333333333</v>
      </c>
      <c r="D21" s="17"/>
      <c r="E21" s="6"/>
      <c r="F21" s="17"/>
      <c r="G21" s="6"/>
      <c r="H21" s="10"/>
      <c r="I21" s="55">
        <v>0.6763888888888889</v>
      </c>
      <c r="J21" s="6"/>
      <c r="K21" s="6"/>
      <c r="L21" s="59">
        <v>130</v>
      </c>
      <c r="M21" s="89"/>
    </row>
    <row r="22" spans="1:13" ht="25.5" customHeight="1">
      <c r="A22" s="67"/>
      <c r="B22" s="5" t="s">
        <v>115</v>
      </c>
      <c r="C22" s="18">
        <v>0.3090277777777778</v>
      </c>
      <c r="D22" s="17"/>
      <c r="E22" s="6"/>
      <c r="F22" s="17"/>
      <c r="G22" s="6"/>
      <c r="H22" s="10"/>
      <c r="I22" s="55">
        <v>0.7020833333333334</v>
      </c>
      <c r="J22" s="6"/>
      <c r="K22" s="6"/>
      <c r="L22" s="59">
        <v>140</v>
      </c>
      <c r="M22" s="89"/>
    </row>
    <row r="23" spans="1:13" ht="25.5" customHeight="1">
      <c r="A23" s="67"/>
      <c r="B23" s="5" t="s">
        <v>113</v>
      </c>
      <c r="C23" s="18">
        <v>0.32430555555555557</v>
      </c>
      <c r="D23" s="17"/>
      <c r="E23" s="6"/>
      <c r="F23" s="17"/>
      <c r="G23" s="6"/>
      <c r="H23" s="10"/>
      <c r="I23" s="55">
        <v>0.720138888888889</v>
      </c>
      <c r="J23" s="6"/>
      <c r="K23" s="6"/>
      <c r="L23" s="59">
        <v>146</v>
      </c>
      <c r="M23" s="89"/>
    </row>
    <row r="24" spans="1:13" ht="25.5" customHeight="1">
      <c r="A24" s="67"/>
      <c r="B24" s="5" t="s">
        <v>143</v>
      </c>
      <c r="C24" s="18">
        <v>0.3020833333333333</v>
      </c>
      <c r="D24" s="17"/>
      <c r="E24" s="6"/>
      <c r="F24" s="17"/>
      <c r="G24" s="6"/>
      <c r="H24" s="10"/>
      <c r="I24" s="55"/>
      <c r="J24" s="6"/>
      <c r="K24" s="6"/>
      <c r="L24" s="59"/>
      <c r="M24" s="89"/>
    </row>
    <row r="25" spans="2:12" ht="24" customHeight="1">
      <c r="B25" s="137"/>
      <c r="C25" s="191" t="s">
        <v>72</v>
      </c>
      <c r="D25" s="192"/>
      <c r="E25" s="143" t="s">
        <v>221</v>
      </c>
      <c r="F25" s="193" t="s">
        <v>73</v>
      </c>
      <c r="G25" s="193"/>
      <c r="H25" s="126">
        <v>298</v>
      </c>
      <c r="I25" s="135" t="s">
        <v>46</v>
      </c>
      <c r="J25" s="17">
        <f>+I20-I16</f>
        <v>0.05555555555555558</v>
      </c>
      <c r="K25" s="136" t="s">
        <v>82</v>
      </c>
      <c r="L25" s="113">
        <v>167</v>
      </c>
    </row>
  </sheetData>
  <sheetProtection/>
  <mergeCells count="4">
    <mergeCell ref="C14:D14"/>
    <mergeCell ref="F14:G14"/>
    <mergeCell ref="C25:D25"/>
    <mergeCell ref="F25:G25"/>
  </mergeCells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6"/>
  <sheetViews>
    <sheetView zoomScalePageLayoutView="0" workbookViewId="0" topLeftCell="A15">
      <selection activeCell="C25" sqref="C25:L25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3" width="8.57421875" style="0" customWidth="1"/>
    <col min="4" max="4" width="10.57421875" style="0" customWidth="1"/>
    <col min="5" max="5" width="9.8515625" style="0" customWidth="1"/>
    <col min="6" max="8" width="8.57421875" style="0" customWidth="1"/>
    <col min="9" max="9" width="10.57421875" style="0" customWidth="1"/>
    <col min="10" max="10" width="8.421875" style="0" customWidth="1"/>
    <col min="11" max="11" width="9.7109375" style="0" customWidth="1"/>
    <col min="12" max="12" width="5.8515625" style="0" customWidth="1"/>
    <col min="13" max="13" width="7.8515625" style="84" customWidth="1"/>
  </cols>
  <sheetData>
    <row r="2" ht="13.5" thickBot="1"/>
    <row r="3" spans="2:12" ht="16.5" thickTop="1">
      <c r="B3" s="116" t="s">
        <v>197</v>
      </c>
      <c r="C3" s="39" t="s">
        <v>23</v>
      </c>
      <c r="D3" s="39"/>
      <c r="E3" s="39"/>
      <c r="F3" s="39"/>
      <c r="G3" s="39"/>
      <c r="H3" s="40"/>
      <c r="I3" s="119" t="s">
        <v>20</v>
      </c>
      <c r="J3" s="39"/>
      <c r="K3" s="77"/>
      <c r="L3" s="43" t="s">
        <v>0</v>
      </c>
    </row>
    <row r="4" spans="2:12" ht="15.75">
      <c r="B4" s="50" t="s">
        <v>205</v>
      </c>
      <c r="C4" s="2"/>
      <c r="D4" s="2"/>
      <c r="E4" s="2"/>
      <c r="F4" s="25" t="s">
        <v>0</v>
      </c>
      <c r="G4" s="2"/>
      <c r="H4" s="3"/>
      <c r="I4" s="120" t="s">
        <v>42</v>
      </c>
      <c r="J4" s="2"/>
      <c r="K4" s="2"/>
      <c r="L4" s="45" t="s">
        <v>0</v>
      </c>
    </row>
    <row r="5" spans="2:13" ht="12.75" customHeight="1">
      <c r="B5" s="50" t="s">
        <v>0</v>
      </c>
      <c r="C5" s="2"/>
      <c r="D5" s="2"/>
      <c r="E5" s="2"/>
      <c r="F5" s="25"/>
      <c r="G5" s="2" t="s">
        <v>0</v>
      </c>
      <c r="H5" s="3"/>
      <c r="I5" s="33"/>
      <c r="J5" s="2"/>
      <c r="K5" s="2"/>
      <c r="L5" s="45"/>
      <c r="M5"/>
    </row>
    <row r="6" spans="2:13" ht="12.75" customHeight="1">
      <c r="B6" s="185">
        <v>0.4270833333333333</v>
      </c>
      <c r="C6" s="174"/>
      <c r="D6" s="174"/>
      <c r="E6" s="174"/>
      <c r="F6" s="175"/>
      <c r="G6" s="174"/>
      <c r="H6" s="176"/>
      <c r="I6" s="177"/>
      <c r="J6" s="174"/>
      <c r="K6" s="174"/>
      <c r="L6" s="178"/>
      <c r="M6"/>
    </row>
    <row r="7" spans="1:13" ht="18.75" customHeight="1" thickBot="1">
      <c r="A7" s="67"/>
      <c r="B7" s="179" t="s">
        <v>206</v>
      </c>
      <c r="C7" s="180" t="s">
        <v>6</v>
      </c>
      <c r="D7" s="180" t="s">
        <v>0</v>
      </c>
      <c r="E7" s="181" t="s">
        <v>0</v>
      </c>
      <c r="F7" s="182" t="s">
        <v>0</v>
      </c>
      <c r="G7" s="182"/>
      <c r="H7" s="183"/>
      <c r="I7" s="184" t="s">
        <v>3</v>
      </c>
      <c r="J7" s="35" t="s">
        <v>180</v>
      </c>
      <c r="K7" s="35" t="s">
        <v>181</v>
      </c>
      <c r="L7" s="51" t="s">
        <v>18</v>
      </c>
      <c r="M7" s="84" t="s">
        <v>50</v>
      </c>
    </row>
    <row r="8" spans="1:13" ht="25.5" customHeight="1" thickTop="1">
      <c r="A8" s="67"/>
      <c r="B8" s="5" t="s">
        <v>161</v>
      </c>
      <c r="C8" s="18">
        <v>0.28125</v>
      </c>
      <c r="D8" s="17"/>
      <c r="E8" s="6"/>
      <c r="F8" s="17"/>
      <c r="G8" s="6"/>
      <c r="H8" s="10"/>
      <c r="I8" s="55">
        <v>0.5986111111111111</v>
      </c>
      <c r="J8" s="6">
        <f>(+I8/3200)*1600</f>
        <v>0.29930555555555555</v>
      </c>
      <c r="K8" s="6">
        <f>(+I8/3200)*1000</f>
        <v>0.18706597222222224</v>
      </c>
      <c r="L8" s="59">
        <v>126</v>
      </c>
      <c r="M8" s="89">
        <f>(+I8/3200)*3000</f>
        <v>0.5611979166666667</v>
      </c>
    </row>
    <row r="9" spans="1:13" ht="25.5" customHeight="1">
      <c r="A9" s="67"/>
      <c r="B9" s="5" t="s">
        <v>112</v>
      </c>
      <c r="C9" s="18"/>
      <c r="D9" s="17"/>
      <c r="E9" s="6"/>
      <c r="F9" s="17"/>
      <c r="G9" s="6"/>
      <c r="H9" s="10"/>
      <c r="I9" s="55">
        <v>0.61875</v>
      </c>
      <c r="J9" s="6">
        <f>(+I9/3200)*1600</f>
        <v>0.309375</v>
      </c>
      <c r="K9" s="6">
        <f>(+I9/3200)*1000</f>
        <v>0.193359375</v>
      </c>
      <c r="L9" s="59">
        <v>170</v>
      </c>
      <c r="M9" s="89">
        <f>(+I9/3200)*3000</f>
        <v>0.580078125</v>
      </c>
    </row>
    <row r="10" spans="1:13" ht="25.5" customHeight="1">
      <c r="A10" s="67"/>
      <c r="B10" s="5" t="s">
        <v>143</v>
      </c>
      <c r="C10" s="18"/>
      <c r="D10" s="17"/>
      <c r="E10" s="6"/>
      <c r="F10" s="17"/>
      <c r="G10" s="6"/>
      <c r="H10" s="10"/>
      <c r="I10" s="55">
        <v>0.6097222222222222</v>
      </c>
      <c r="J10" s="6">
        <f>(+I10/3200)*1600</f>
        <v>0.3048611111111111</v>
      </c>
      <c r="K10" s="6">
        <f>(+I10/3200)*1000</f>
        <v>0.19053819444444442</v>
      </c>
      <c r="L10" s="59">
        <v>156</v>
      </c>
      <c r="M10" s="89">
        <f>(+I10/3200)*3000</f>
        <v>0.5716145833333333</v>
      </c>
    </row>
    <row r="11" spans="1:13" ht="25.5" customHeight="1">
      <c r="A11" s="67"/>
      <c r="B11" s="5" t="s">
        <v>115</v>
      </c>
      <c r="C11" s="18">
        <v>0.31527777777777777</v>
      </c>
      <c r="D11" s="17"/>
      <c r="E11" s="6"/>
      <c r="F11" s="17"/>
      <c r="G11" s="6"/>
      <c r="H11" s="10"/>
      <c r="I11" s="55">
        <v>0.6541666666666667</v>
      </c>
      <c r="J11" s="6">
        <f>(+I11/3200)*1600</f>
        <v>0.32708333333333334</v>
      </c>
      <c r="K11" s="6">
        <f>(+I11/3200)*1000</f>
        <v>0.20442708333333334</v>
      </c>
      <c r="L11" s="59">
        <v>205</v>
      </c>
      <c r="M11" s="89">
        <f>(+I11/3200)*3000</f>
        <v>0.61328125</v>
      </c>
    </row>
    <row r="12" spans="1:13" ht="25.5" customHeight="1">
      <c r="A12" s="67"/>
      <c r="B12" s="5" t="s">
        <v>207</v>
      </c>
      <c r="C12" s="18">
        <v>0.3333333333333333</v>
      </c>
      <c r="D12" s="17"/>
      <c r="E12" s="6"/>
      <c r="F12" s="17"/>
      <c r="G12" s="6"/>
      <c r="H12" s="10"/>
      <c r="I12" s="55">
        <v>0.69375</v>
      </c>
      <c r="J12" s="6">
        <f>(+I12/3200)*1600</f>
        <v>0.346875</v>
      </c>
      <c r="K12" s="6">
        <f>(+I12/3200)*1000</f>
        <v>0.216796875</v>
      </c>
      <c r="L12" s="59">
        <v>247</v>
      </c>
      <c r="M12" s="89">
        <f>(+I12/3200)*3000</f>
        <v>0.650390625</v>
      </c>
    </row>
    <row r="13" spans="2:12" ht="18" customHeight="1">
      <c r="B13" s="137"/>
      <c r="C13" s="191" t="s">
        <v>72</v>
      </c>
      <c r="D13" s="192"/>
      <c r="E13" s="143" t="s">
        <v>223</v>
      </c>
      <c r="F13" s="193" t="s">
        <v>73</v>
      </c>
      <c r="G13" s="193"/>
      <c r="H13" s="126">
        <v>505</v>
      </c>
      <c r="I13" s="135" t="s">
        <v>46</v>
      </c>
      <c r="J13" s="17" t="s">
        <v>0</v>
      </c>
      <c r="K13" s="136" t="s">
        <v>82</v>
      </c>
      <c r="L13" s="113">
        <v>302</v>
      </c>
    </row>
    <row r="14" spans="2:13" ht="15.75" customHeight="1">
      <c r="B14" s="185">
        <v>0.4895833333333333</v>
      </c>
      <c r="C14" s="174"/>
      <c r="D14" s="174"/>
      <c r="E14" s="174"/>
      <c r="F14" s="175"/>
      <c r="G14" s="174"/>
      <c r="H14" s="176"/>
      <c r="I14" s="177"/>
      <c r="J14" s="174"/>
      <c r="K14" s="174"/>
      <c r="L14" s="178"/>
      <c r="M14"/>
    </row>
    <row r="15" spans="2:17" ht="13.5" thickBot="1">
      <c r="B15" s="171" t="s">
        <v>208</v>
      </c>
      <c r="C15" s="29" t="s">
        <v>1</v>
      </c>
      <c r="D15" s="29" t="s">
        <v>2</v>
      </c>
      <c r="E15" s="30" t="s">
        <v>7</v>
      </c>
      <c r="F15" s="29" t="s">
        <v>8</v>
      </c>
      <c r="G15" s="30" t="s">
        <v>9</v>
      </c>
      <c r="H15" s="31" t="s">
        <v>11</v>
      </c>
      <c r="I15" s="32" t="s">
        <v>3</v>
      </c>
      <c r="J15" s="35" t="s">
        <v>48</v>
      </c>
      <c r="K15" s="35" t="s">
        <v>125</v>
      </c>
      <c r="L15" s="51" t="s">
        <v>18</v>
      </c>
      <c r="M15" s="115"/>
      <c r="Q15" s="118">
        <v>0.027777777777777776</v>
      </c>
    </row>
    <row r="16" spans="1:13" ht="25.5" customHeight="1" thickTop="1">
      <c r="A16" s="67"/>
      <c r="B16" s="5" t="s">
        <v>104</v>
      </c>
      <c r="C16" s="27">
        <v>0.27152777777777776</v>
      </c>
      <c r="D16" s="17">
        <f aca="true" t="shared" si="0" ref="D16:D21">+E16-C16</f>
        <v>0.3034722222222223</v>
      </c>
      <c r="E16" s="28">
        <v>0.5750000000000001</v>
      </c>
      <c r="F16" s="58">
        <f aca="true" t="shared" si="1" ref="F16:F21">+G16-E16</f>
        <v>0.29900000000000004</v>
      </c>
      <c r="G16" s="6">
        <f aca="true" t="shared" si="2" ref="G16:G21">(+I16/5000)*4800</f>
        <v>0.8740000000000001</v>
      </c>
      <c r="H16" s="91">
        <f aca="true" t="shared" si="3" ref="H16:H21">AVERAGE(F16,D16)</f>
        <v>0.30123611111111115</v>
      </c>
      <c r="I16" s="36">
        <v>0.9104166666666668</v>
      </c>
      <c r="J16" s="6">
        <f aca="true" t="shared" si="4" ref="J16:J21">(+I16/5000)*1600</f>
        <v>0.2913333333333334</v>
      </c>
      <c r="K16" s="6">
        <f aca="true" t="shared" si="5" ref="K16:K21">(+I16/5000)*1000</f>
        <v>0.18208333333333335</v>
      </c>
      <c r="L16" s="64">
        <v>198</v>
      </c>
      <c r="M16" s="89"/>
    </row>
    <row r="17" spans="1:13" ht="25.5" customHeight="1">
      <c r="A17" s="67"/>
      <c r="B17" s="5" t="s">
        <v>109</v>
      </c>
      <c r="C17" s="18">
        <v>0.2708333333333333</v>
      </c>
      <c r="D17" s="17">
        <f t="shared" si="0"/>
        <v>0.29583333333333334</v>
      </c>
      <c r="E17" s="6">
        <v>0.5666666666666667</v>
      </c>
      <c r="F17" s="58">
        <f t="shared" si="1"/>
        <v>0.31066666666666665</v>
      </c>
      <c r="G17" s="6">
        <f t="shared" si="2"/>
        <v>0.8773333333333333</v>
      </c>
      <c r="H17" s="91">
        <f t="shared" si="3"/>
        <v>0.30325</v>
      </c>
      <c r="I17" s="36">
        <v>0.9138888888888889</v>
      </c>
      <c r="J17" s="6">
        <f t="shared" si="4"/>
        <v>0.29244444444444445</v>
      </c>
      <c r="K17" s="6">
        <f t="shared" si="5"/>
        <v>0.18277777777777776</v>
      </c>
      <c r="L17" s="64">
        <v>204</v>
      </c>
      <c r="M17" s="89"/>
    </row>
    <row r="18" spans="1:13" ht="25.5" customHeight="1">
      <c r="A18" s="67"/>
      <c r="B18" s="5" t="s">
        <v>85</v>
      </c>
      <c r="C18" s="18">
        <v>0.2923611111111111</v>
      </c>
      <c r="D18" s="17">
        <f t="shared" si="0"/>
        <v>0.3187499999999999</v>
      </c>
      <c r="E18" s="6">
        <v>0.611111111111111</v>
      </c>
      <c r="F18" s="58">
        <f t="shared" si="1"/>
        <v>0.3362222222222223</v>
      </c>
      <c r="G18" s="6">
        <f t="shared" si="2"/>
        <v>0.9473333333333334</v>
      </c>
      <c r="H18" s="91">
        <f t="shared" si="3"/>
        <v>0.32748611111111114</v>
      </c>
      <c r="I18" s="36">
        <v>0.9868055555555556</v>
      </c>
      <c r="J18" s="6">
        <f t="shared" si="4"/>
        <v>0.3157777777777778</v>
      </c>
      <c r="K18" s="6">
        <f t="shared" si="5"/>
        <v>0.19736111111111113</v>
      </c>
      <c r="L18" s="64">
        <v>260</v>
      </c>
      <c r="M18" s="89"/>
    </row>
    <row r="19" spans="1:13" ht="25.5" customHeight="1">
      <c r="A19" s="67"/>
      <c r="B19" s="5" t="s">
        <v>111</v>
      </c>
      <c r="C19" s="18">
        <v>0.2986111111111111</v>
      </c>
      <c r="D19" s="17">
        <f t="shared" si="0"/>
        <v>0.3055555555555555</v>
      </c>
      <c r="E19" s="6">
        <v>0.6041666666666666</v>
      </c>
      <c r="F19" s="58">
        <f t="shared" si="1"/>
        <v>0.3091666666666666</v>
      </c>
      <c r="G19" s="6">
        <f t="shared" si="2"/>
        <v>0.9133333333333332</v>
      </c>
      <c r="H19" s="91">
        <f t="shared" si="3"/>
        <v>0.3073611111111111</v>
      </c>
      <c r="I19" s="21">
        <v>0.9513888888888888</v>
      </c>
      <c r="J19" s="6">
        <f t="shared" si="4"/>
        <v>0.3044444444444444</v>
      </c>
      <c r="K19" s="6">
        <f t="shared" si="5"/>
        <v>0.19027777777777777</v>
      </c>
      <c r="L19" s="59">
        <v>238</v>
      </c>
      <c r="M19" s="89"/>
    </row>
    <row r="20" spans="1:13" ht="25.5" customHeight="1">
      <c r="A20" s="67"/>
      <c r="B20" s="5" t="s">
        <v>191</v>
      </c>
      <c r="C20" s="18">
        <v>0.2923611111111111</v>
      </c>
      <c r="D20" s="17">
        <f t="shared" si="0"/>
        <v>0.3201388888888888</v>
      </c>
      <c r="E20" s="6">
        <v>0.6124999999999999</v>
      </c>
      <c r="F20" s="58">
        <f t="shared" si="1"/>
        <v>0.33683333333333343</v>
      </c>
      <c r="G20" s="6">
        <f t="shared" si="2"/>
        <v>0.9493333333333334</v>
      </c>
      <c r="H20" s="91">
        <f t="shared" si="3"/>
        <v>0.32848611111111115</v>
      </c>
      <c r="I20" s="21">
        <v>0.9888888888888889</v>
      </c>
      <c r="J20" s="6">
        <f t="shared" si="4"/>
        <v>0.3164444444444445</v>
      </c>
      <c r="K20" s="6">
        <f t="shared" si="5"/>
        <v>0.19777777777777777</v>
      </c>
      <c r="L20" s="59">
        <v>262</v>
      </c>
      <c r="M20" s="89"/>
    </row>
    <row r="21" spans="1:13" ht="25.5" customHeight="1">
      <c r="A21" s="67"/>
      <c r="B21" s="5" t="s">
        <v>107</v>
      </c>
      <c r="C21" s="18">
        <v>0.29305555555555557</v>
      </c>
      <c r="D21" s="17">
        <f t="shared" si="0"/>
        <v>0.3055555555555555</v>
      </c>
      <c r="E21" s="6">
        <v>0.5986111111111111</v>
      </c>
      <c r="F21" s="58">
        <f t="shared" si="1"/>
        <v>0.30672222222222223</v>
      </c>
      <c r="G21" s="6">
        <f t="shared" si="2"/>
        <v>0.9053333333333333</v>
      </c>
      <c r="H21" s="91">
        <f t="shared" si="3"/>
        <v>0.30613888888888885</v>
      </c>
      <c r="I21" s="21">
        <v>0.9430555555555555</v>
      </c>
      <c r="J21" s="6">
        <f t="shared" si="4"/>
        <v>0.30177777777777776</v>
      </c>
      <c r="K21" s="6">
        <f t="shared" si="5"/>
        <v>0.1886111111111111</v>
      </c>
      <c r="L21" s="59">
        <v>231</v>
      </c>
      <c r="M21" s="89"/>
    </row>
    <row r="22" spans="2:12" ht="18" customHeight="1">
      <c r="B22" s="137"/>
      <c r="C22" s="191" t="s">
        <v>72</v>
      </c>
      <c r="D22" s="192"/>
      <c r="E22" s="143" t="s">
        <v>224</v>
      </c>
      <c r="F22" s="193" t="s">
        <v>73</v>
      </c>
      <c r="G22" s="193"/>
      <c r="H22" s="126" t="s">
        <v>0</v>
      </c>
      <c r="I22" s="135" t="s">
        <v>46</v>
      </c>
      <c r="J22" s="17">
        <v>0.07569444444444444</v>
      </c>
      <c r="K22" s="136" t="s">
        <v>82</v>
      </c>
      <c r="L22" s="113">
        <v>311</v>
      </c>
    </row>
    <row r="23" spans="2:13" ht="12.75" customHeight="1">
      <c r="B23" s="185">
        <v>0.5520833333333334</v>
      </c>
      <c r="C23" s="174"/>
      <c r="D23" s="174"/>
      <c r="E23" s="174"/>
      <c r="F23" s="175"/>
      <c r="G23" s="174"/>
      <c r="H23" s="176"/>
      <c r="I23" s="177"/>
      <c r="J23" s="174"/>
      <c r="K23" s="174"/>
      <c r="L23" s="178"/>
      <c r="M23"/>
    </row>
    <row r="24" spans="2:13" ht="16.5" thickBot="1">
      <c r="B24" s="56" t="s">
        <v>16</v>
      </c>
      <c r="C24" s="29" t="s">
        <v>1</v>
      </c>
      <c r="D24" s="29" t="s">
        <v>2</v>
      </c>
      <c r="E24" s="30" t="s">
        <v>7</v>
      </c>
      <c r="F24" s="29" t="s">
        <v>8</v>
      </c>
      <c r="G24" s="30" t="s">
        <v>9</v>
      </c>
      <c r="H24" s="31" t="s">
        <v>11</v>
      </c>
      <c r="I24" s="32" t="s">
        <v>3</v>
      </c>
      <c r="J24" s="35" t="s">
        <v>48</v>
      </c>
      <c r="K24" s="35" t="s">
        <v>125</v>
      </c>
      <c r="L24" s="51" t="s">
        <v>18</v>
      </c>
      <c r="M24" s="12" t="s">
        <v>0</v>
      </c>
    </row>
    <row r="25" spans="1:13" ht="28.5" customHeight="1" thickTop="1">
      <c r="A25" s="67"/>
      <c r="B25" s="5" t="s">
        <v>30</v>
      </c>
      <c r="C25" s="27">
        <v>0.20833333333333334</v>
      </c>
      <c r="D25" s="17">
        <f>+E25-C25</f>
        <v>0.22083333333333335</v>
      </c>
      <c r="E25" s="28">
        <v>0.4291666666666667</v>
      </c>
      <c r="F25" s="58">
        <f aca="true" t="shared" si="6" ref="F25:F31">+G25-E25</f>
        <v>0.23349999999999993</v>
      </c>
      <c r="G25" s="6">
        <f aca="true" t="shared" si="7" ref="G25:G31">(+I25/5000)*4800</f>
        <v>0.6626666666666666</v>
      </c>
      <c r="H25" s="91">
        <f aca="true" t="shared" si="8" ref="H25:H31">AVERAGE(F25,D25)</f>
        <v>0.22716666666666663</v>
      </c>
      <c r="I25" s="36">
        <v>0.6902777777777778</v>
      </c>
      <c r="J25" s="6">
        <f aca="true" t="shared" si="9" ref="J25:J31">(+I25/5000)*1600</f>
        <v>0.22088888888888886</v>
      </c>
      <c r="K25" s="6">
        <f aca="true" t="shared" si="10" ref="K25:K31">(+I25/5000)*1000</f>
        <v>0.13805555555555554</v>
      </c>
      <c r="L25" s="85">
        <v>5</v>
      </c>
      <c r="M25" s="89"/>
    </row>
    <row r="26" spans="1:13" ht="28.5" customHeight="1">
      <c r="A26" s="67"/>
      <c r="B26" s="5" t="s">
        <v>44</v>
      </c>
      <c r="C26" s="18">
        <v>0.21041666666666667</v>
      </c>
      <c r="D26" s="17">
        <f aca="true" t="shared" si="11" ref="D26:D31">+E26-C26</f>
        <v>0.22708333333333333</v>
      </c>
      <c r="E26" s="6">
        <v>0.4375</v>
      </c>
      <c r="F26" s="58">
        <f t="shared" si="6"/>
        <v>0.23850000000000005</v>
      </c>
      <c r="G26" s="6">
        <f t="shared" si="7"/>
        <v>0.676</v>
      </c>
      <c r="H26" s="91">
        <f t="shared" si="8"/>
        <v>0.23279166666666667</v>
      </c>
      <c r="I26" s="20">
        <v>0.7041666666666666</v>
      </c>
      <c r="J26" s="6">
        <f t="shared" si="9"/>
        <v>0.22533333333333333</v>
      </c>
      <c r="K26" s="6">
        <f t="shared" si="10"/>
        <v>0.14083333333333334</v>
      </c>
      <c r="L26" s="68">
        <v>9</v>
      </c>
      <c r="M26" s="89"/>
    </row>
    <row r="27" spans="1:13" ht="28.5" customHeight="1">
      <c r="A27" s="67"/>
      <c r="B27" s="5" t="s">
        <v>57</v>
      </c>
      <c r="C27" s="18">
        <v>0.22013888888888888</v>
      </c>
      <c r="D27" s="17">
        <f t="shared" si="11"/>
        <v>0.24374999999999997</v>
      </c>
      <c r="E27" s="6">
        <v>0.46388888888888885</v>
      </c>
      <c r="F27" s="58">
        <f t="shared" si="6"/>
        <v>0.2421111111111111</v>
      </c>
      <c r="G27" s="6">
        <f t="shared" si="7"/>
        <v>0.706</v>
      </c>
      <c r="H27" s="91">
        <f t="shared" si="8"/>
        <v>0.24293055555555554</v>
      </c>
      <c r="I27" s="21">
        <v>0.7354166666666666</v>
      </c>
      <c r="J27" s="6">
        <f t="shared" si="9"/>
        <v>0.2353333333333333</v>
      </c>
      <c r="K27" s="6">
        <f t="shared" si="10"/>
        <v>0.14708333333333332</v>
      </c>
      <c r="L27" s="68">
        <v>34</v>
      </c>
      <c r="M27" s="89"/>
    </row>
    <row r="28" spans="1:13" ht="28.5" customHeight="1">
      <c r="A28" s="67"/>
      <c r="B28" s="5" t="s">
        <v>59</v>
      </c>
      <c r="C28" s="18">
        <v>0.24513888888888888</v>
      </c>
      <c r="D28" s="17">
        <f t="shared" si="11"/>
        <v>0.26249999999999996</v>
      </c>
      <c r="E28" s="6">
        <v>0.5076388888888889</v>
      </c>
      <c r="F28" s="58">
        <f t="shared" si="6"/>
        <v>0.26436111111111116</v>
      </c>
      <c r="G28" s="6">
        <f t="shared" si="7"/>
        <v>0.772</v>
      </c>
      <c r="H28" s="91">
        <f t="shared" si="8"/>
        <v>0.26343055555555556</v>
      </c>
      <c r="I28" s="36">
        <v>0.8041666666666667</v>
      </c>
      <c r="J28" s="6">
        <f t="shared" si="9"/>
        <v>0.2573333333333333</v>
      </c>
      <c r="K28" s="6">
        <f t="shared" si="10"/>
        <v>0.16083333333333333</v>
      </c>
      <c r="L28" s="68">
        <v>112</v>
      </c>
      <c r="M28" s="89"/>
    </row>
    <row r="29" spans="1:13" ht="28.5" customHeight="1">
      <c r="A29" s="67"/>
      <c r="B29" s="5" t="s">
        <v>60</v>
      </c>
      <c r="C29" s="18">
        <v>0.24861111111111112</v>
      </c>
      <c r="D29" s="17">
        <f t="shared" si="11"/>
        <v>0.28055555555555556</v>
      </c>
      <c r="E29" s="6">
        <v>0.5291666666666667</v>
      </c>
      <c r="F29" s="58">
        <f t="shared" si="6"/>
        <v>0.2935</v>
      </c>
      <c r="G29" s="6">
        <f t="shared" si="7"/>
        <v>0.8226666666666667</v>
      </c>
      <c r="H29" s="91">
        <f t="shared" si="8"/>
        <v>0.28702777777777777</v>
      </c>
      <c r="I29" s="26">
        <v>0.8569444444444444</v>
      </c>
      <c r="J29" s="6">
        <f t="shared" si="9"/>
        <v>0.27422222222222226</v>
      </c>
      <c r="K29" s="6">
        <f t="shared" si="10"/>
        <v>0.1713888888888889</v>
      </c>
      <c r="L29" s="68">
        <v>152</v>
      </c>
      <c r="M29" s="89"/>
    </row>
    <row r="30" spans="1:13" ht="28.5" customHeight="1">
      <c r="A30" s="67"/>
      <c r="B30" s="5" t="s">
        <v>37</v>
      </c>
      <c r="C30" s="18">
        <v>0.25416666666666665</v>
      </c>
      <c r="D30" s="17">
        <f t="shared" si="11"/>
        <v>0.27847222222222223</v>
      </c>
      <c r="E30" s="6">
        <v>0.5326388888888889</v>
      </c>
      <c r="F30" s="58">
        <f t="shared" si="6"/>
        <v>0.29269444444444437</v>
      </c>
      <c r="G30" s="6">
        <f t="shared" si="7"/>
        <v>0.8253333333333333</v>
      </c>
      <c r="H30" s="91">
        <f t="shared" si="8"/>
        <v>0.2855833333333333</v>
      </c>
      <c r="I30" s="36">
        <v>0.8597222222222222</v>
      </c>
      <c r="J30" s="6">
        <f t="shared" si="9"/>
        <v>0.2751111111111111</v>
      </c>
      <c r="K30" s="6">
        <f t="shared" si="10"/>
        <v>0.17194444444444443</v>
      </c>
      <c r="L30" s="68">
        <v>155</v>
      </c>
      <c r="M30" s="89"/>
    </row>
    <row r="31" spans="1:13" ht="28.5" customHeight="1">
      <c r="A31" s="67"/>
      <c r="B31" s="5" t="s">
        <v>51</v>
      </c>
      <c r="C31" s="18">
        <v>0.2548611111111111</v>
      </c>
      <c r="D31" s="17">
        <f t="shared" si="11"/>
        <v>0.2993055555555556</v>
      </c>
      <c r="E31" s="6">
        <v>0.5541666666666667</v>
      </c>
      <c r="F31" s="58">
        <f t="shared" si="6"/>
        <v>0.3058333333333333</v>
      </c>
      <c r="G31" s="6">
        <f t="shared" si="7"/>
        <v>0.86</v>
      </c>
      <c r="H31" s="91">
        <f t="shared" si="8"/>
        <v>0.30256944444444445</v>
      </c>
      <c r="I31" s="36">
        <v>0.8958333333333334</v>
      </c>
      <c r="J31" s="6">
        <f t="shared" si="9"/>
        <v>0.2866666666666667</v>
      </c>
      <c r="K31" s="6">
        <f t="shared" si="10"/>
        <v>0.17916666666666667</v>
      </c>
      <c r="L31" s="68">
        <v>167</v>
      </c>
      <c r="M31" s="89"/>
    </row>
    <row r="32" spans="2:12" ht="23.25" customHeight="1">
      <c r="B32" s="137"/>
      <c r="C32" s="191" t="s">
        <v>72</v>
      </c>
      <c r="D32" s="192"/>
      <c r="E32" s="143" t="s">
        <v>226</v>
      </c>
      <c r="F32" s="193" t="s">
        <v>73</v>
      </c>
      <c r="G32" s="193"/>
      <c r="H32" s="126">
        <v>286</v>
      </c>
      <c r="I32" s="135" t="s">
        <v>46</v>
      </c>
      <c r="J32" s="17">
        <v>0.16666666666666666</v>
      </c>
      <c r="K32" s="136" t="s">
        <v>82</v>
      </c>
      <c r="L32" s="113">
        <v>177</v>
      </c>
    </row>
    <row r="33" spans="2:13" ht="12.75" customHeight="1">
      <c r="B33" s="185">
        <v>0.59375</v>
      </c>
      <c r="C33" s="174"/>
      <c r="D33" s="174"/>
      <c r="E33" s="174"/>
      <c r="F33" s="175"/>
      <c r="G33" s="174"/>
      <c r="H33" s="176"/>
      <c r="I33" s="177"/>
      <c r="J33" s="174"/>
      <c r="K33" s="174"/>
      <c r="L33" s="178"/>
      <c r="M33"/>
    </row>
    <row r="34" spans="2:13" ht="16.5" thickBot="1">
      <c r="B34" s="56" t="s">
        <v>97</v>
      </c>
      <c r="C34" s="29" t="s">
        <v>1</v>
      </c>
      <c r="D34" s="29" t="s">
        <v>2</v>
      </c>
      <c r="E34" s="30" t="s">
        <v>7</v>
      </c>
      <c r="F34" s="29" t="s">
        <v>8</v>
      </c>
      <c r="G34" s="30" t="s">
        <v>9</v>
      </c>
      <c r="H34" s="31" t="s">
        <v>11</v>
      </c>
      <c r="I34" s="32" t="s">
        <v>3</v>
      </c>
      <c r="J34" s="35" t="s">
        <v>48</v>
      </c>
      <c r="K34" s="35" t="s">
        <v>125</v>
      </c>
      <c r="L34" s="51" t="s">
        <v>18</v>
      </c>
      <c r="M34" s="12" t="s">
        <v>0</v>
      </c>
    </row>
    <row r="35" spans="1:13" ht="28.5" customHeight="1" thickTop="1">
      <c r="A35" s="67"/>
      <c r="B35" s="5" t="s">
        <v>74</v>
      </c>
      <c r="C35" s="27">
        <v>0.3111111111111111</v>
      </c>
      <c r="D35" s="17">
        <f>+E35-C35</f>
        <v>0.3125</v>
      </c>
      <c r="E35" s="28">
        <v>0.6236111111111111</v>
      </c>
      <c r="F35" s="58">
        <f>+G35-E35</f>
        <v>0.30105555555555563</v>
      </c>
      <c r="G35" s="6">
        <f>(+I35/5000)*4800</f>
        <v>0.9246666666666667</v>
      </c>
      <c r="H35" s="91">
        <f>AVERAGE(F35,D35)</f>
        <v>0.3067777777777778</v>
      </c>
      <c r="I35" s="26" t="s">
        <v>225</v>
      </c>
      <c r="J35" s="6">
        <f>(+I35/5000)*1600</f>
        <v>0.30822222222222223</v>
      </c>
      <c r="K35" s="6">
        <f>(+I35/5000)*1000</f>
        <v>0.1926388888888889</v>
      </c>
      <c r="L35" s="85">
        <v>419</v>
      </c>
      <c r="M35" s="89"/>
    </row>
    <row r="36" spans="2:12" ht="24" customHeight="1">
      <c r="B36" s="137"/>
      <c r="C36" s="191" t="s">
        <v>72</v>
      </c>
      <c r="D36" s="192"/>
      <c r="E36" s="143" t="s">
        <v>0</v>
      </c>
      <c r="F36" s="193" t="s">
        <v>73</v>
      </c>
      <c r="G36" s="193"/>
      <c r="H36" s="126" t="s">
        <v>0</v>
      </c>
      <c r="I36" s="135" t="s">
        <v>46</v>
      </c>
      <c r="J36" s="17" t="s">
        <v>0</v>
      </c>
      <c r="K36" s="136" t="s">
        <v>82</v>
      </c>
      <c r="L36" s="113">
        <v>617</v>
      </c>
    </row>
  </sheetData>
  <sheetProtection/>
  <mergeCells count="8">
    <mergeCell ref="C36:D36"/>
    <mergeCell ref="F36:G36"/>
    <mergeCell ref="C13:D13"/>
    <mergeCell ref="F13:G13"/>
    <mergeCell ref="C32:D32"/>
    <mergeCell ref="F32:G32"/>
    <mergeCell ref="C22:D22"/>
    <mergeCell ref="F22:G22"/>
  </mergeCells>
  <printOptions/>
  <pageMargins left="0.5" right="0.5" top="0.5" bottom="0.5" header="0.5" footer="0.5"/>
  <pageSetup fitToHeight="1" fitToWidth="1" horizontalDpi="600" verticalDpi="600" orientation="portrait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7"/>
  <sheetViews>
    <sheetView zoomScale="84" zoomScaleNormal="84" zoomScalePageLayoutView="0" workbookViewId="0" topLeftCell="A10">
      <selection activeCell="H19" sqref="H19:I19"/>
    </sheetView>
  </sheetViews>
  <sheetFormatPr defaultColWidth="9.140625" defaultRowHeight="12.75"/>
  <cols>
    <col min="2" max="2" width="20.7109375" style="0" customWidth="1"/>
    <col min="3" max="3" width="10.8515625" style="0" customWidth="1"/>
    <col min="4" max="4" width="10.421875" style="0" customWidth="1"/>
    <col min="5" max="5" width="10.00390625" style="0" customWidth="1"/>
    <col min="6" max="6" width="10.28125" style="0" customWidth="1"/>
    <col min="7" max="7" width="11.00390625" style="0" customWidth="1"/>
    <col min="8" max="8" width="10.140625" style="0" customWidth="1"/>
    <col min="9" max="9" width="8.28125" style="0" customWidth="1"/>
    <col min="10" max="10" width="8.28125" style="60" customWidth="1"/>
    <col min="11" max="11" width="8.28125" style="122" customWidth="1"/>
    <col min="12" max="12" width="7.28125" style="122" customWidth="1"/>
  </cols>
  <sheetData>
    <row r="2" ht="13.5" thickBot="1"/>
    <row r="3" spans="2:10" ht="16.5" thickTop="1">
      <c r="B3" s="38" t="s">
        <v>197</v>
      </c>
      <c r="C3" s="39" t="s">
        <v>23</v>
      </c>
      <c r="D3" s="39"/>
      <c r="E3" s="39"/>
      <c r="F3" s="40"/>
      <c r="G3" s="41" t="s">
        <v>35</v>
      </c>
      <c r="H3" s="42"/>
      <c r="I3" s="42"/>
      <c r="J3" s="61"/>
    </row>
    <row r="4" spans="2:10" ht="15.75">
      <c r="B4" s="44" t="s">
        <v>186</v>
      </c>
      <c r="C4" s="2"/>
      <c r="D4" s="2"/>
      <c r="E4" s="2"/>
      <c r="F4" s="3"/>
      <c r="G4" s="1" t="s">
        <v>0</v>
      </c>
      <c r="H4" s="66" t="s">
        <v>0</v>
      </c>
      <c r="I4" s="4"/>
      <c r="J4" s="62"/>
    </row>
    <row r="5" spans="2:10" ht="15.75">
      <c r="B5" s="44"/>
      <c r="C5" s="2"/>
      <c r="D5" s="2"/>
      <c r="E5" s="2"/>
      <c r="F5" s="3"/>
      <c r="G5" s="1"/>
      <c r="H5" s="66"/>
      <c r="I5" s="4"/>
      <c r="J5" s="62"/>
    </row>
    <row r="6" spans="1:12" ht="15" customHeight="1">
      <c r="A6" s="67"/>
      <c r="B6" s="165">
        <v>0.4375</v>
      </c>
      <c r="C6" s="166"/>
      <c r="D6" s="169" t="s">
        <v>0</v>
      </c>
      <c r="E6" s="169" t="s">
        <v>0</v>
      </c>
      <c r="F6" s="167"/>
      <c r="G6" s="168" t="s">
        <v>0</v>
      </c>
      <c r="H6" s="169" t="s">
        <v>0</v>
      </c>
      <c r="I6" s="169" t="s">
        <v>200</v>
      </c>
      <c r="J6" s="170" t="s">
        <v>0</v>
      </c>
      <c r="K6" s="125" t="s">
        <v>0</v>
      </c>
      <c r="L6" s="125" t="s">
        <v>0</v>
      </c>
    </row>
    <row r="7" spans="1:12" ht="20.25" customHeight="1" thickBot="1">
      <c r="A7" s="67"/>
      <c r="B7" s="171" t="s">
        <v>201</v>
      </c>
      <c r="C7" s="172" t="s">
        <v>6</v>
      </c>
      <c r="D7" s="35" t="s">
        <v>198</v>
      </c>
      <c r="E7" s="35" t="s">
        <v>0</v>
      </c>
      <c r="F7" s="30"/>
      <c r="G7" s="173" t="s">
        <v>3</v>
      </c>
      <c r="H7" s="35" t="s">
        <v>79</v>
      </c>
      <c r="I7" s="35" t="s">
        <v>86</v>
      </c>
      <c r="J7" s="63" t="s">
        <v>18</v>
      </c>
      <c r="K7" s="125" t="s">
        <v>47</v>
      </c>
      <c r="L7" s="125" t="s">
        <v>49</v>
      </c>
    </row>
    <row r="8" spans="1:12" ht="26.25" customHeight="1" thickTop="1">
      <c r="A8" s="67"/>
      <c r="B8" s="5" t="s">
        <v>165</v>
      </c>
      <c r="C8" s="18">
        <v>0.27291666666666664</v>
      </c>
      <c r="D8" s="17">
        <f aca="true" t="shared" si="0" ref="D8:D14">+G8-C8</f>
        <v>0.2868055555555556</v>
      </c>
      <c r="E8" s="17"/>
      <c r="F8" s="19"/>
      <c r="G8" s="21">
        <v>0.5597222222222222</v>
      </c>
      <c r="H8" s="6">
        <f aca="true" t="shared" si="1" ref="H8:H14">(+G8/3200)*1600</f>
        <v>0.2798611111111111</v>
      </c>
      <c r="I8" s="6">
        <f aca="true" t="shared" si="2" ref="I8:I14">(+G8/3200)*1000</f>
        <v>0.17491319444444445</v>
      </c>
      <c r="J8" s="59">
        <v>18</v>
      </c>
      <c r="K8" s="89">
        <f aca="true" t="shared" si="3" ref="K8:K14">(+G8/3200)*3000</f>
        <v>0.5247395833333334</v>
      </c>
      <c r="L8" s="89">
        <f aca="true" t="shared" si="4" ref="L8:L14">(+G8/3200)*4000</f>
        <v>0.6996527777777778</v>
      </c>
    </row>
    <row r="9" spans="1:12" ht="26.25" customHeight="1">
      <c r="A9" s="67"/>
      <c r="B9" s="5" t="s">
        <v>199</v>
      </c>
      <c r="C9" s="18">
        <v>0.2881944444444445</v>
      </c>
      <c r="D9" s="17">
        <f t="shared" si="0"/>
        <v>0.30277777777777776</v>
      </c>
      <c r="E9" s="17"/>
      <c r="F9" s="19"/>
      <c r="G9" s="20">
        <v>0.5909722222222222</v>
      </c>
      <c r="H9" s="6">
        <f t="shared" si="1"/>
        <v>0.2954861111111111</v>
      </c>
      <c r="I9" s="6">
        <f t="shared" si="2"/>
        <v>0.18467881944444445</v>
      </c>
      <c r="J9" s="59">
        <v>43</v>
      </c>
      <c r="K9" s="89">
        <f t="shared" si="3"/>
        <v>0.5540364583333334</v>
      </c>
      <c r="L9" s="89">
        <f t="shared" si="4"/>
        <v>0.7387152777777778</v>
      </c>
    </row>
    <row r="10" spans="1:12" ht="26.25" customHeight="1">
      <c r="A10" s="67"/>
      <c r="B10" s="5" t="s">
        <v>117</v>
      </c>
      <c r="C10" s="18">
        <v>0.3069444444444444</v>
      </c>
      <c r="D10" s="17">
        <f t="shared" si="0"/>
        <v>0.3194444444444445</v>
      </c>
      <c r="E10" s="17"/>
      <c r="F10" s="19"/>
      <c r="G10" s="20">
        <v>0.6263888888888889</v>
      </c>
      <c r="H10" s="6">
        <f t="shared" si="1"/>
        <v>0.31319444444444444</v>
      </c>
      <c r="I10" s="6">
        <f t="shared" si="2"/>
        <v>0.1957465277777778</v>
      </c>
      <c r="J10" s="59">
        <v>89</v>
      </c>
      <c r="K10" s="89">
        <f t="shared" si="3"/>
        <v>0.5872395833333334</v>
      </c>
      <c r="L10" s="89">
        <f t="shared" si="4"/>
        <v>0.7829861111111112</v>
      </c>
    </row>
    <row r="11" spans="1:12" ht="26.25" customHeight="1">
      <c r="A11" s="67"/>
      <c r="B11" s="5" t="s">
        <v>230</v>
      </c>
      <c r="C11" s="18">
        <v>0.3</v>
      </c>
      <c r="D11" s="17">
        <f t="shared" si="0"/>
        <v>0.3277777777777778</v>
      </c>
      <c r="E11" s="17"/>
      <c r="F11" s="19"/>
      <c r="G11" s="20">
        <v>0.6277777777777778</v>
      </c>
      <c r="H11" s="6">
        <f t="shared" si="1"/>
        <v>0.3138888888888889</v>
      </c>
      <c r="I11" s="6">
        <f t="shared" si="2"/>
        <v>0.19618055555555555</v>
      </c>
      <c r="J11" s="59">
        <v>90</v>
      </c>
      <c r="K11" s="89">
        <f t="shared" si="3"/>
        <v>0.5885416666666666</v>
      </c>
      <c r="L11" s="89">
        <f t="shared" si="4"/>
        <v>0.7847222222222222</v>
      </c>
    </row>
    <row r="12" spans="1:12" ht="26.25" customHeight="1">
      <c r="A12" s="67"/>
      <c r="B12" s="5" t="s">
        <v>138</v>
      </c>
      <c r="C12" s="18">
        <v>0.3069444444444444</v>
      </c>
      <c r="D12" s="17">
        <f t="shared" si="0"/>
        <v>0.3291666666666668</v>
      </c>
      <c r="E12" s="17"/>
      <c r="F12" s="19"/>
      <c r="G12" s="21">
        <v>0.6361111111111112</v>
      </c>
      <c r="H12" s="6">
        <f t="shared" si="1"/>
        <v>0.3180555555555556</v>
      </c>
      <c r="I12" s="6">
        <f t="shared" si="2"/>
        <v>0.19878472222222224</v>
      </c>
      <c r="J12" s="117">
        <v>100</v>
      </c>
      <c r="K12" s="89">
        <f t="shared" si="3"/>
        <v>0.5963541666666667</v>
      </c>
      <c r="L12" s="89">
        <f t="shared" si="4"/>
        <v>0.795138888888889</v>
      </c>
    </row>
    <row r="13" spans="1:12" ht="26.25" customHeight="1">
      <c r="A13" s="67"/>
      <c r="B13" s="5" t="s">
        <v>87</v>
      </c>
      <c r="C13" s="18">
        <v>0.31666666666666665</v>
      </c>
      <c r="D13" s="17">
        <f t="shared" si="0"/>
        <v>0.33958333333333335</v>
      </c>
      <c r="E13" s="17"/>
      <c r="F13" s="19"/>
      <c r="G13" s="21">
        <v>0.65625</v>
      </c>
      <c r="H13" s="6">
        <f t="shared" si="1"/>
        <v>0.328125</v>
      </c>
      <c r="I13" s="6">
        <f t="shared" si="2"/>
        <v>0.205078125</v>
      </c>
      <c r="J13" s="59">
        <v>118</v>
      </c>
      <c r="K13" s="89">
        <f t="shared" si="3"/>
        <v>0.615234375</v>
      </c>
      <c r="L13" s="89">
        <f t="shared" si="4"/>
        <v>0.8203125</v>
      </c>
    </row>
    <row r="14" spans="1:12" ht="26.25" customHeight="1">
      <c r="A14" s="67"/>
      <c r="B14" s="5" t="s">
        <v>119</v>
      </c>
      <c r="C14" s="18">
        <v>0.3111111111111111</v>
      </c>
      <c r="D14" s="17">
        <f t="shared" si="0"/>
        <v>0.3472222222222222</v>
      </c>
      <c r="E14" s="17"/>
      <c r="F14" s="19"/>
      <c r="G14" s="20">
        <v>0.6583333333333333</v>
      </c>
      <c r="H14" s="6">
        <f t="shared" si="1"/>
        <v>0.32916666666666666</v>
      </c>
      <c r="I14" s="6">
        <f t="shared" si="2"/>
        <v>0.20572916666666666</v>
      </c>
      <c r="J14" s="59">
        <v>119</v>
      </c>
      <c r="K14" s="89">
        <f t="shared" si="3"/>
        <v>0.6171875</v>
      </c>
      <c r="L14" s="89">
        <f t="shared" si="4"/>
        <v>0.8229166666666666</v>
      </c>
    </row>
    <row r="15" spans="1:11" ht="15" customHeight="1">
      <c r="A15" s="67"/>
      <c r="B15" s="137" t="s">
        <v>0</v>
      </c>
      <c r="C15" s="163" t="s">
        <v>56</v>
      </c>
      <c r="D15" s="134">
        <v>121</v>
      </c>
      <c r="E15" s="139" t="s">
        <v>18</v>
      </c>
      <c r="F15" s="126" t="s">
        <v>227</v>
      </c>
      <c r="G15" s="140" t="s">
        <v>46</v>
      </c>
      <c r="H15" s="86">
        <v>0.0763888888888889</v>
      </c>
      <c r="I15" s="141" t="s">
        <v>80</v>
      </c>
      <c r="J15" s="117">
        <v>235</v>
      </c>
      <c r="K15" s="124"/>
    </row>
    <row r="16" spans="1:12" ht="15" customHeight="1">
      <c r="A16" s="67"/>
      <c r="B16" s="165" t="s">
        <v>202</v>
      </c>
      <c r="C16" s="166"/>
      <c r="D16" s="169" t="s">
        <v>0</v>
      </c>
      <c r="E16" s="169" t="s">
        <v>0</v>
      </c>
      <c r="F16" s="167"/>
      <c r="G16" s="168" t="s">
        <v>0</v>
      </c>
      <c r="H16" s="169" t="s">
        <v>0</v>
      </c>
      <c r="I16" s="169" t="s">
        <v>200</v>
      </c>
      <c r="J16" s="170" t="s">
        <v>0</v>
      </c>
      <c r="K16" s="125" t="s">
        <v>0</v>
      </c>
      <c r="L16" s="125" t="s">
        <v>0</v>
      </c>
    </row>
    <row r="17" spans="2:11" ht="13.5" thickBot="1">
      <c r="B17" s="56" t="s">
        <v>203</v>
      </c>
      <c r="C17" s="29" t="s">
        <v>1</v>
      </c>
      <c r="D17" s="29" t="s">
        <v>2</v>
      </c>
      <c r="E17" s="35" t="s">
        <v>96</v>
      </c>
      <c r="F17" s="155" t="s">
        <v>170</v>
      </c>
      <c r="G17" s="32" t="s">
        <v>3</v>
      </c>
      <c r="H17" s="35" t="s">
        <v>81</v>
      </c>
      <c r="I17" s="35" t="s">
        <v>78</v>
      </c>
      <c r="J17" s="63" t="s">
        <v>18</v>
      </c>
      <c r="K17" s="123"/>
    </row>
    <row r="18" spans="1:11" ht="27" customHeight="1" thickTop="1">
      <c r="A18" s="67"/>
      <c r="B18" s="34" t="s">
        <v>31</v>
      </c>
      <c r="C18" s="18">
        <v>0.22847222222222222</v>
      </c>
      <c r="D18" s="17">
        <f aca="true" t="shared" si="5" ref="D18:D24">+E18-C18</f>
        <v>0.24652777777777782</v>
      </c>
      <c r="E18" s="79">
        <v>0.47500000000000003</v>
      </c>
      <c r="F18" s="19">
        <f aca="true" t="shared" si="6" ref="F18:F24">+G18-E18</f>
        <v>0.12499999999999994</v>
      </c>
      <c r="G18" s="21">
        <v>0.6</v>
      </c>
      <c r="H18" s="6">
        <f aca="true" t="shared" si="7" ref="H18:H24">(+G18/4000)*1600</f>
        <v>0.24</v>
      </c>
      <c r="I18" s="6">
        <f aca="true" t="shared" si="8" ref="I18:I24">(+G18/4000)*1000</f>
        <v>0.15</v>
      </c>
      <c r="J18" s="64">
        <v>1</v>
      </c>
      <c r="K18" s="124"/>
    </row>
    <row r="19" spans="1:11" ht="27" customHeight="1">
      <c r="A19" s="67"/>
      <c r="B19" s="5" t="s">
        <v>63</v>
      </c>
      <c r="C19" s="18">
        <v>0.24027777777777778</v>
      </c>
      <c r="D19" s="17">
        <f t="shared" si="5"/>
        <v>0.26388888888888884</v>
      </c>
      <c r="E19" s="79">
        <v>0.5041666666666667</v>
      </c>
      <c r="F19" s="19">
        <f t="shared" si="6"/>
        <v>0.13263888888888886</v>
      </c>
      <c r="G19" s="21">
        <v>0.6368055555555555</v>
      </c>
      <c r="H19" s="6">
        <f t="shared" si="7"/>
        <v>0.2547222222222222</v>
      </c>
      <c r="I19" s="6">
        <f t="shared" si="8"/>
        <v>0.15920138888888888</v>
      </c>
      <c r="J19" s="59">
        <v>10</v>
      </c>
      <c r="K19" s="124"/>
    </row>
    <row r="20" spans="1:11" ht="27" customHeight="1">
      <c r="A20" s="67"/>
      <c r="B20" s="5" t="s">
        <v>76</v>
      </c>
      <c r="C20" s="18">
        <v>0.2423611111111111</v>
      </c>
      <c r="D20" s="17">
        <f t="shared" si="5"/>
        <v>0.2729166666666667</v>
      </c>
      <c r="E20" s="79">
        <v>0.5152777777777778</v>
      </c>
      <c r="F20" s="19">
        <f t="shared" si="6"/>
        <v>0.1381944444444444</v>
      </c>
      <c r="G20" s="21">
        <v>0.6534722222222222</v>
      </c>
      <c r="H20" s="6">
        <f t="shared" si="7"/>
        <v>0.2613888888888889</v>
      </c>
      <c r="I20" s="6">
        <f t="shared" si="8"/>
        <v>0.16336805555555556</v>
      </c>
      <c r="J20" s="59">
        <v>21</v>
      </c>
      <c r="K20" s="124"/>
    </row>
    <row r="21" spans="1:11" ht="27" customHeight="1">
      <c r="A21" s="67"/>
      <c r="B21" s="5" t="s">
        <v>38</v>
      </c>
      <c r="C21" s="18">
        <v>0.25069444444444444</v>
      </c>
      <c r="D21" s="17">
        <f t="shared" si="5"/>
        <v>0.2798611111111111</v>
      </c>
      <c r="E21" s="79">
        <v>0.5305555555555556</v>
      </c>
      <c r="F21" s="19">
        <f t="shared" si="6"/>
        <v>0.13750000000000007</v>
      </c>
      <c r="G21" s="21">
        <v>0.6680555555555556</v>
      </c>
      <c r="H21" s="6">
        <f t="shared" si="7"/>
        <v>0.26722222222222225</v>
      </c>
      <c r="I21" s="6">
        <f t="shared" si="8"/>
        <v>0.1670138888888889</v>
      </c>
      <c r="J21" s="59">
        <v>34</v>
      </c>
      <c r="K21" s="124"/>
    </row>
    <row r="22" spans="1:11" ht="27" customHeight="1">
      <c r="A22" s="67"/>
      <c r="B22" s="5" t="s">
        <v>27</v>
      </c>
      <c r="C22" s="18">
        <v>0.26180555555555557</v>
      </c>
      <c r="D22" s="17">
        <f t="shared" si="5"/>
        <v>0.28472222222222227</v>
      </c>
      <c r="E22" s="79">
        <v>0.5465277777777778</v>
      </c>
      <c r="F22" s="19">
        <f t="shared" si="6"/>
        <v>0.14513888888888893</v>
      </c>
      <c r="G22" s="21">
        <v>0.6916666666666668</v>
      </c>
      <c r="H22" s="6">
        <f t="shared" si="7"/>
        <v>0.27666666666666667</v>
      </c>
      <c r="I22" s="6">
        <f t="shared" si="8"/>
        <v>0.1729166666666667</v>
      </c>
      <c r="J22" s="59">
        <v>52</v>
      </c>
      <c r="K22" s="124"/>
    </row>
    <row r="23" spans="1:11" ht="27" customHeight="1">
      <c r="A23" s="67"/>
      <c r="B23" s="5" t="s">
        <v>62</v>
      </c>
      <c r="C23" s="18">
        <v>0.2743055555555555</v>
      </c>
      <c r="D23" s="17">
        <f t="shared" si="5"/>
        <v>0.29375</v>
      </c>
      <c r="E23" s="79">
        <v>0.5680555555555555</v>
      </c>
      <c r="F23" s="19">
        <f t="shared" si="6"/>
        <v>0.1465277777777777</v>
      </c>
      <c r="G23" s="21">
        <v>0.7145833333333332</v>
      </c>
      <c r="H23" s="6">
        <f t="shared" si="7"/>
        <v>0.2858333333333333</v>
      </c>
      <c r="I23" s="6">
        <f t="shared" si="8"/>
        <v>0.1786458333333333</v>
      </c>
      <c r="J23" s="59">
        <v>80</v>
      </c>
      <c r="K23" s="124"/>
    </row>
    <row r="24" spans="1:11" ht="27" customHeight="1">
      <c r="A24" s="67"/>
      <c r="B24" s="5" t="s">
        <v>26</v>
      </c>
      <c r="C24" s="18">
        <v>0.2638888888888889</v>
      </c>
      <c r="D24" s="17">
        <f t="shared" si="5"/>
        <v>0.29444444444444445</v>
      </c>
      <c r="E24" s="79">
        <v>0.5583333333333333</v>
      </c>
      <c r="F24" s="19">
        <f t="shared" si="6"/>
        <v>0.15694444444444444</v>
      </c>
      <c r="G24" s="21">
        <v>0.7152777777777778</v>
      </c>
      <c r="H24" s="6">
        <f t="shared" si="7"/>
        <v>0.2861111111111111</v>
      </c>
      <c r="I24" s="6">
        <f t="shared" si="8"/>
        <v>0.17881944444444445</v>
      </c>
      <c r="J24" s="59">
        <v>82</v>
      </c>
      <c r="K24" s="124"/>
    </row>
    <row r="25" spans="1:11" ht="15" customHeight="1">
      <c r="A25" s="67"/>
      <c r="B25" s="137" t="s">
        <v>0</v>
      </c>
      <c r="C25" s="163" t="s">
        <v>56</v>
      </c>
      <c r="D25" s="134">
        <v>109</v>
      </c>
      <c r="E25" s="139" t="s">
        <v>18</v>
      </c>
      <c r="F25" s="126" t="s">
        <v>228</v>
      </c>
      <c r="G25" s="140" t="s">
        <v>46</v>
      </c>
      <c r="H25" s="86">
        <v>0.09166666666666667</v>
      </c>
      <c r="I25" s="141" t="s">
        <v>80</v>
      </c>
      <c r="J25" s="117">
        <v>192</v>
      </c>
      <c r="K25" s="124"/>
    </row>
    <row r="26" spans="1:12" ht="15" customHeight="1">
      <c r="A26" s="67"/>
      <c r="B26" s="165">
        <v>0.5833333333333334</v>
      </c>
      <c r="C26" s="166"/>
      <c r="D26" s="169" t="s">
        <v>0</v>
      </c>
      <c r="E26" s="169" t="s">
        <v>0</v>
      </c>
      <c r="F26" s="167"/>
      <c r="G26" s="168" t="s">
        <v>0</v>
      </c>
      <c r="H26" s="169" t="s">
        <v>0</v>
      </c>
      <c r="I26" s="169" t="s">
        <v>200</v>
      </c>
      <c r="J26" s="170" t="s">
        <v>0</v>
      </c>
      <c r="K26" s="125" t="s">
        <v>0</v>
      </c>
      <c r="L26" s="125" t="s">
        <v>0</v>
      </c>
    </row>
    <row r="27" spans="2:11" ht="13.5" thickBot="1">
      <c r="B27" s="56" t="s">
        <v>204</v>
      </c>
      <c r="C27" s="29" t="s">
        <v>1</v>
      </c>
      <c r="D27" s="29" t="s">
        <v>2</v>
      </c>
      <c r="E27" s="35" t="s">
        <v>15</v>
      </c>
      <c r="F27" s="31" t="s">
        <v>14</v>
      </c>
      <c r="G27" s="32" t="s">
        <v>3</v>
      </c>
      <c r="H27" s="35" t="s">
        <v>81</v>
      </c>
      <c r="I27" s="35" t="s">
        <v>78</v>
      </c>
      <c r="J27" s="63" t="s">
        <v>18</v>
      </c>
      <c r="K27" s="123"/>
    </row>
    <row r="28" spans="1:11" ht="29.25" customHeight="1" thickTop="1">
      <c r="A28" s="67"/>
      <c r="B28" s="5" t="s">
        <v>43</v>
      </c>
      <c r="C28" s="18">
        <v>0.2923611111111111</v>
      </c>
      <c r="D28" s="17"/>
      <c r="E28" s="79"/>
      <c r="F28" s="19">
        <f aca="true" t="shared" si="9" ref="F28:F36">+G28-E28</f>
        <v>0.7888888888888889</v>
      </c>
      <c r="G28" s="21">
        <v>0.7888888888888889</v>
      </c>
      <c r="H28" s="6">
        <f aca="true" t="shared" si="10" ref="H28:H36">(+G28/4000)*1600</f>
        <v>0.31555555555555553</v>
      </c>
      <c r="I28" s="6">
        <f aca="true" t="shared" si="11" ref="I28:I36">(+G28/4000)*1000</f>
        <v>0.19722222222222222</v>
      </c>
      <c r="J28" s="59">
        <v>149</v>
      </c>
      <c r="K28" s="124"/>
    </row>
    <row r="29" spans="1:11" ht="29.25" customHeight="1">
      <c r="A29" s="67"/>
      <c r="B29" s="5" t="s">
        <v>222</v>
      </c>
      <c r="C29" s="18">
        <v>0.29791666666666666</v>
      </c>
      <c r="D29" s="17">
        <f>+E29-C29</f>
        <v>0.33125</v>
      </c>
      <c r="E29" s="79">
        <v>0.6291666666666667</v>
      </c>
      <c r="F29" s="19">
        <f t="shared" si="9"/>
        <v>0.16249999999999998</v>
      </c>
      <c r="G29" s="21">
        <v>0.7916666666666666</v>
      </c>
      <c r="H29" s="6">
        <f t="shared" si="10"/>
        <v>0.31666666666666665</v>
      </c>
      <c r="I29" s="6">
        <f t="shared" si="11"/>
        <v>0.19791666666666666</v>
      </c>
      <c r="J29" s="59">
        <v>156</v>
      </c>
      <c r="K29" s="124"/>
    </row>
    <row r="30" spans="1:11" ht="29.25" customHeight="1">
      <c r="A30" s="67"/>
      <c r="B30" s="5" t="s">
        <v>32</v>
      </c>
      <c r="C30" s="18">
        <v>0.3090277777777778</v>
      </c>
      <c r="D30" s="17">
        <f>+E30-C30</f>
        <v>0.3423611111111111</v>
      </c>
      <c r="E30" s="17">
        <v>0.6513888888888889</v>
      </c>
      <c r="F30" s="19">
        <f t="shared" si="9"/>
        <v>0.16666666666666663</v>
      </c>
      <c r="G30" s="21">
        <v>0.8180555555555555</v>
      </c>
      <c r="H30" s="6">
        <f t="shared" si="10"/>
        <v>0.3272222222222222</v>
      </c>
      <c r="I30" s="6">
        <f t="shared" si="11"/>
        <v>0.20451388888888888</v>
      </c>
      <c r="J30" s="59">
        <v>228</v>
      </c>
      <c r="K30" s="124"/>
    </row>
    <row r="31" spans="1:11" ht="29.25" customHeight="1">
      <c r="A31" s="67"/>
      <c r="B31" s="5" t="s">
        <v>21</v>
      </c>
      <c r="C31" s="18">
        <v>0.31666666666666665</v>
      </c>
      <c r="D31" s="17">
        <f>+E31-C31</f>
        <v>0.34305555555555556</v>
      </c>
      <c r="E31" s="17">
        <v>0.6597222222222222</v>
      </c>
      <c r="F31" s="19">
        <f t="shared" si="9"/>
        <v>0.16736111111111118</v>
      </c>
      <c r="G31" s="21">
        <v>0.8270833333333334</v>
      </c>
      <c r="H31" s="6">
        <f t="shared" si="10"/>
        <v>0.33083333333333337</v>
      </c>
      <c r="I31" s="6">
        <f t="shared" si="11"/>
        <v>0.20677083333333335</v>
      </c>
      <c r="J31" s="59">
        <v>245</v>
      </c>
      <c r="K31" s="124"/>
    </row>
    <row r="32" spans="1:11" ht="29.25" customHeight="1">
      <c r="A32" s="67"/>
      <c r="B32" s="5" t="s">
        <v>33</v>
      </c>
      <c r="C32" s="18">
        <v>0.2923611111111111</v>
      </c>
      <c r="D32" s="17">
        <f>+E32-C32</f>
        <v>0.3673611111111111</v>
      </c>
      <c r="E32" s="79">
        <v>0.6597222222222222</v>
      </c>
      <c r="F32" s="19">
        <f t="shared" si="9"/>
        <v>0.17222222222222217</v>
      </c>
      <c r="G32" s="21">
        <v>0.8319444444444444</v>
      </c>
      <c r="H32" s="6">
        <f t="shared" si="10"/>
        <v>0.3327777777777778</v>
      </c>
      <c r="I32" s="6">
        <f t="shared" si="11"/>
        <v>0.2079861111111111</v>
      </c>
      <c r="J32" s="59">
        <v>257</v>
      </c>
      <c r="K32" s="124"/>
    </row>
    <row r="33" spans="1:11" ht="29.25" customHeight="1">
      <c r="A33" s="67"/>
      <c r="B33" s="5" t="s">
        <v>71</v>
      </c>
      <c r="C33" s="18">
        <v>0.3138888888888889</v>
      </c>
      <c r="D33" s="17">
        <f>+E33-C33</f>
        <v>0.36736111111111114</v>
      </c>
      <c r="E33" s="17">
        <v>0.68125</v>
      </c>
      <c r="F33" s="19">
        <f t="shared" si="9"/>
        <v>0.18333333333333335</v>
      </c>
      <c r="G33" s="21">
        <v>0.8645833333333334</v>
      </c>
      <c r="H33" s="6">
        <f t="shared" si="10"/>
        <v>0.3458333333333334</v>
      </c>
      <c r="I33" s="6">
        <f t="shared" si="11"/>
        <v>0.21614583333333334</v>
      </c>
      <c r="J33" s="59">
        <v>333</v>
      </c>
      <c r="K33" s="124"/>
    </row>
    <row r="34" spans="1:11" ht="29.25" customHeight="1">
      <c r="A34" s="67"/>
      <c r="B34" s="5" t="s">
        <v>39</v>
      </c>
      <c r="C34" s="18" t="s">
        <v>0</v>
      </c>
      <c r="D34" s="17"/>
      <c r="E34" s="17">
        <v>0.6868055555555556</v>
      </c>
      <c r="F34" s="19">
        <f t="shared" si="9"/>
        <v>0.18680555555555545</v>
      </c>
      <c r="G34" s="21">
        <v>0.873611111111111</v>
      </c>
      <c r="H34" s="6">
        <f t="shared" si="10"/>
        <v>0.3494444444444444</v>
      </c>
      <c r="I34" s="6">
        <f t="shared" si="11"/>
        <v>0.21840277777777775</v>
      </c>
      <c r="J34" s="59">
        <v>345</v>
      </c>
      <c r="K34" s="124"/>
    </row>
    <row r="35" spans="1:11" ht="29.25" customHeight="1">
      <c r="A35" s="67"/>
      <c r="B35" s="5" t="s">
        <v>77</v>
      </c>
      <c r="C35" s="18">
        <v>0.3354166666666667</v>
      </c>
      <c r="D35" s="17">
        <f>+E35-C35</f>
        <v>0.3729166666666667</v>
      </c>
      <c r="E35" s="17">
        <v>0.7083333333333334</v>
      </c>
      <c r="F35" s="19">
        <f t="shared" si="9"/>
        <v>0.1777777777777777</v>
      </c>
      <c r="G35" s="21">
        <v>0.8861111111111111</v>
      </c>
      <c r="H35" s="6">
        <f t="shared" si="10"/>
        <v>0.35444444444444445</v>
      </c>
      <c r="I35" s="6">
        <f t="shared" si="11"/>
        <v>0.22152777777777777</v>
      </c>
      <c r="J35" s="59">
        <v>372</v>
      </c>
      <c r="K35" s="124"/>
    </row>
    <row r="36" spans="1:11" ht="29.25" customHeight="1">
      <c r="A36" s="67"/>
      <c r="B36" s="5" t="s">
        <v>75</v>
      </c>
      <c r="C36" s="18">
        <v>0.3263888888888889</v>
      </c>
      <c r="D36" s="17">
        <f>+E36-C36</f>
        <v>0.3805555555555555</v>
      </c>
      <c r="E36" s="17">
        <v>0.7069444444444444</v>
      </c>
      <c r="F36" s="19">
        <f t="shared" si="9"/>
        <v>0.18958333333333333</v>
      </c>
      <c r="G36" s="21">
        <v>0.8965277777777777</v>
      </c>
      <c r="H36" s="6">
        <f t="shared" si="10"/>
        <v>0.35861111111111105</v>
      </c>
      <c r="I36" s="6">
        <f t="shared" si="11"/>
        <v>0.22413194444444443</v>
      </c>
      <c r="J36" s="59">
        <v>393</v>
      </c>
      <c r="K36" s="124"/>
    </row>
    <row r="37" spans="1:10" ht="15" customHeight="1">
      <c r="A37" s="67"/>
      <c r="B37" s="137" t="s">
        <v>0</v>
      </c>
      <c r="C37" s="163" t="s">
        <v>56</v>
      </c>
      <c r="D37" s="134">
        <v>722</v>
      </c>
      <c r="E37" s="139" t="s">
        <v>18</v>
      </c>
      <c r="F37" s="126" t="s">
        <v>229</v>
      </c>
      <c r="G37" s="140" t="s">
        <v>46</v>
      </c>
      <c r="H37" s="86">
        <v>0.042361111111111106</v>
      </c>
      <c r="I37" s="141" t="s">
        <v>80</v>
      </c>
      <c r="J37" s="117">
        <v>559</v>
      </c>
    </row>
  </sheetData>
  <sheetProtection/>
  <printOptions/>
  <pageMargins left="0.5" right="0.5" top="0.75" bottom="0.75" header="0.5" footer="0.5"/>
  <pageSetup fitToHeight="1" fitToWidth="1" horizontalDpi="600" verticalDpi="600" orientation="portrait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2" max="2" width="22.28125" style="0" customWidth="1"/>
    <col min="3" max="3" width="7.421875" style="0" customWidth="1"/>
    <col min="4" max="4" width="8.421875" style="0" customWidth="1"/>
    <col min="5" max="5" width="9.00390625" style="0" customWidth="1"/>
    <col min="6" max="6" width="7.28125" style="0" customWidth="1"/>
    <col min="7" max="7" width="11.00390625" style="0" customWidth="1"/>
    <col min="8" max="8" width="10.140625" style="0" customWidth="1"/>
    <col min="9" max="9" width="8.28125" style="0" customWidth="1"/>
    <col min="10" max="10" width="7.57421875" style="60" customWidth="1"/>
    <col min="11" max="11" width="7.28125" style="122" customWidth="1"/>
    <col min="12" max="12" width="6.140625" style="122" customWidth="1"/>
  </cols>
  <sheetData>
    <row r="2" ht="13.5" thickBot="1"/>
    <row r="3" spans="2:10" ht="16.5" thickTop="1">
      <c r="B3" s="38" t="s">
        <v>231</v>
      </c>
      <c r="C3" s="39" t="s">
        <v>52</v>
      </c>
      <c r="D3" s="39"/>
      <c r="E3" s="39"/>
      <c r="F3" s="40"/>
      <c r="G3" s="41" t="s">
        <v>35</v>
      </c>
      <c r="H3" s="42"/>
      <c r="I3" s="42"/>
      <c r="J3" s="61"/>
    </row>
    <row r="4" spans="2:10" ht="15.75">
      <c r="B4" s="44" t="s">
        <v>233</v>
      </c>
      <c r="C4" s="2"/>
      <c r="D4" s="2"/>
      <c r="E4" s="2"/>
      <c r="F4" s="3"/>
      <c r="G4" s="1" t="s">
        <v>0</v>
      </c>
      <c r="H4" s="66" t="s">
        <v>0</v>
      </c>
      <c r="I4" s="4"/>
      <c r="J4" s="62"/>
    </row>
    <row r="5" spans="2:10" ht="10.5" customHeight="1">
      <c r="B5" s="44"/>
      <c r="C5" s="2"/>
      <c r="D5" s="2"/>
      <c r="E5" s="2"/>
      <c r="F5" s="3"/>
      <c r="G5" s="1"/>
      <c r="H5" s="4"/>
      <c r="I5" s="4"/>
      <c r="J5" s="62"/>
    </row>
    <row r="6" spans="2:11" ht="13.5" thickBot="1">
      <c r="B6" s="56" t="s">
        <v>17</v>
      </c>
      <c r="C6" s="29" t="s">
        <v>1</v>
      </c>
      <c r="D6" s="29" t="s">
        <v>2</v>
      </c>
      <c r="E6" s="35" t="s">
        <v>96</v>
      </c>
      <c r="F6" s="31" t="s">
        <v>95</v>
      </c>
      <c r="G6" s="32" t="s">
        <v>3</v>
      </c>
      <c r="H6" s="35" t="s">
        <v>81</v>
      </c>
      <c r="I6" s="35" t="s">
        <v>78</v>
      </c>
      <c r="J6" s="63" t="s">
        <v>18</v>
      </c>
      <c r="K6" s="123"/>
    </row>
    <row r="7" spans="1:11" ht="27.75" customHeight="1" thickTop="1">
      <c r="A7" s="67"/>
      <c r="B7" s="34" t="s">
        <v>31</v>
      </c>
      <c r="C7" s="18">
        <v>0.2298611111111111</v>
      </c>
      <c r="D7" s="17">
        <f aca="true" t="shared" si="0" ref="D7:D24">+E7-C7</f>
        <v>0.24027777777777778</v>
      </c>
      <c r="E7" s="79">
        <v>0.4701388888888889</v>
      </c>
      <c r="F7" s="19">
        <f aca="true" t="shared" si="1" ref="F7:F24">+G7-E7</f>
        <v>0.1444444444444445</v>
      </c>
      <c r="G7" s="21">
        <v>0.6145833333333334</v>
      </c>
      <c r="H7" s="6">
        <f aca="true" t="shared" si="2" ref="H7:H24">(+G7/4000)*1600</f>
        <v>0.24583333333333338</v>
      </c>
      <c r="I7" s="6">
        <f aca="true" t="shared" si="3" ref="I7:I24">(+G7/4000)*1000</f>
        <v>0.15364583333333334</v>
      </c>
      <c r="J7" s="64">
        <v>1</v>
      </c>
      <c r="K7" s="124"/>
    </row>
    <row r="8" spans="1:11" ht="27.75" customHeight="1">
      <c r="A8" s="67"/>
      <c r="B8" s="34" t="s">
        <v>63</v>
      </c>
      <c r="C8" s="18">
        <v>0.23958333333333334</v>
      </c>
      <c r="D8" s="17">
        <f t="shared" si="0"/>
        <v>0.26736111111111105</v>
      </c>
      <c r="E8" s="79">
        <v>0.5069444444444444</v>
      </c>
      <c r="F8" s="19">
        <f t="shared" si="1"/>
        <v>0.14861111111111114</v>
      </c>
      <c r="G8" s="21">
        <v>0.6555555555555556</v>
      </c>
      <c r="H8" s="6">
        <f t="shared" si="2"/>
        <v>0.26222222222222225</v>
      </c>
      <c r="I8" s="6">
        <f t="shared" si="3"/>
        <v>0.1638888888888889</v>
      </c>
      <c r="J8" s="64">
        <v>2</v>
      </c>
      <c r="K8" s="124"/>
    </row>
    <row r="9" spans="1:11" ht="27.75" customHeight="1">
      <c r="A9" s="67"/>
      <c r="B9" s="5" t="s">
        <v>38</v>
      </c>
      <c r="C9" s="18">
        <v>0.24722222222222223</v>
      </c>
      <c r="D9" s="17">
        <f t="shared" si="0"/>
        <v>0.275</v>
      </c>
      <c r="E9" s="79">
        <v>0.5222222222222223</v>
      </c>
      <c r="F9" s="19">
        <f t="shared" si="1"/>
        <v>0.15486111111111112</v>
      </c>
      <c r="G9" s="21">
        <v>0.6770833333333334</v>
      </c>
      <c r="H9" s="6">
        <f t="shared" si="2"/>
        <v>0.27083333333333337</v>
      </c>
      <c r="I9" s="6">
        <f t="shared" si="3"/>
        <v>0.16927083333333334</v>
      </c>
      <c r="J9" s="59">
        <v>7</v>
      </c>
      <c r="K9" s="124"/>
    </row>
    <row r="10" spans="1:11" ht="27.75" customHeight="1">
      <c r="A10" s="67"/>
      <c r="B10" s="5" t="s">
        <v>26</v>
      </c>
      <c r="C10" s="18">
        <v>0.2548611111111111</v>
      </c>
      <c r="D10" s="17">
        <f t="shared" si="0"/>
        <v>0.2729166666666667</v>
      </c>
      <c r="E10" s="79">
        <v>0.5277777777777778</v>
      </c>
      <c r="F10" s="19">
        <f t="shared" si="1"/>
        <v>0.15555555555555545</v>
      </c>
      <c r="G10" s="21">
        <v>0.6833333333333332</v>
      </c>
      <c r="H10" s="6">
        <f t="shared" si="2"/>
        <v>0.27333333333333326</v>
      </c>
      <c r="I10" s="6">
        <f t="shared" si="3"/>
        <v>0.1708333333333333</v>
      </c>
      <c r="J10" s="59">
        <v>8</v>
      </c>
      <c r="K10" s="124"/>
    </row>
    <row r="11" spans="1:11" ht="27.75" customHeight="1">
      <c r="A11" s="67"/>
      <c r="B11" s="5" t="s">
        <v>27</v>
      </c>
      <c r="C11" s="18">
        <v>0.25277777777777777</v>
      </c>
      <c r="D11" s="17">
        <f t="shared" si="0"/>
        <v>0.27847222222222223</v>
      </c>
      <c r="E11" s="79">
        <v>0.53125</v>
      </c>
      <c r="F11" s="19">
        <f t="shared" si="1"/>
        <v>0.15694444444444444</v>
      </c>
      <c r="G11" s="21">
        <v>0.6881944444444444</v>
      </c>
      <c r="H11" s="6">
        <f t="shared" si="2"/>
        <v>0.27527777777777773</v>
      </c>
      <c r="I11" s="6">
        <f t="shared" si="3"/>
        <v>0.1720486111111111</v>
      </c>
      <c r="J11" s="59">
        <v>9</v>
      </c>
      <c r="K11" s="124"/>
    </row>
    <row r="12" spans="1:11" ht="27.75" customHeight="1">
      <c r="A12" s="67"/>
      <c r="B12" s="5" t="s">
        <v>62</v>
      </c>
      <c r="C12" s="18">
        <v>0.2708333333333333</v>
      </c>
      <c r="D12" s="17">
        <f t="shared" si="0"/>
        <v>0.29305555555555557</v>
      </c>
      <c r="E12" s="79">
        <v>0.5638888888888889</v>
      </c>
      <c r="F12" s="19">
        <f t="shared" si="1"/>
        <v>0.16388888888888886</v>
      </c>
      <c r="G12" s="21">
        <v>0.7277777777777777</v>
      </c>
      <c r="H12" s="6">
        <f t="shared" si="2"/>
        <v>0.2911111111111111</v>
      </c>
      <c r="I12" s="6">
        <f t="shared" si="3"/>
        <v>0.18194444444444444</v>
      </c>
      <c r="J12" s="59">
        <v>19</v>
      </c>
      <c r="K12" s="124"/>
    </row>
    <row r="13" spans="1:11" ht="27.75" customHeight="1">
      <c r="A13" s="67"/>
      <c r="B13" s="5" t="s">
        <v>165</v>
      </c>
      <c r="C13" s="18">
        <v>0.2722222222222222</v>
      </c>
      <c r="D13" s="17">
        <f t="shared" si="0"/>
        <v>0.30277777777777787</v>
      </c>
      <c r="E13" s="79">
        <v>0.5750000000000001</v>
      </c>
      <c r="F13" s="19">
        <f t="shared" si="1"/>
        <v>0.1659722222222222</v>
      </c>
      <c r="G13" s="21">
        <v>0.7409722222222223</v>
      </c>
      <c r="H13" s="6">
        <f t="shared" si="2"/>
        <v>0.2963888888888889</v>
      </c>
      <c r="I13" s="6">
        <f t="shared" si="3"/>
        <v>0.18524305555555556</v>
      </c>
      <c r="J13" s="59">
        <v>24</v>
      </c>
      <c r="K13" s="124"/>
    </row>
    <row r="14" spans="1:12" ht="27.75" customHeight="1">
      <c r="A14" s="67"/>
      <c r="B14" s="5" t="s">
        <v>65</v>
      </c>
      <c r="C14" s="18">
        <v>0.29583333333333334</v>
      </c>
      <c r="D14" s="17">
        <f t="shared" si="0"/>
        <v>0.31111111111111106</v>
      </c>
      <c r="E14" s="79">
        <v>0.6069444444444444</v>
      </c>
      <c r="F14" s="19">
        <f t="shared" si="1"/>
        <v>0.16736111111111107</v>
      </c>
      <c r="G14" s="20">
        <v>0.7743055555555555</v>
      </c>
      <c r="H14" s="6">
        <f t="shared" si="2"/>
        <v>0.3097222222222222</v>
      </c>
      <c r="I14" s="6">
        <f t="shared" si="3"/>
        <v>0.19357638888888887</v>
      </c>
      <c r="J14" s="59">
        <v>33</v>
      </c>
      <c r="K14" s="124"/>
      <c r="L14" s="124"/>
    </row>
    <row r="15" spans="1:11" ht="27.75" customHeight="1">
      <c r="A15" s="67"/>
      <c r="B15" s="5" t="s">
        <v>117</v>
      </c>
      <c r="C15" s="18">
        <v>0.2965277777777778</v>
      </c>
      <c r="D15" s="17">
        <f t="shared" si="0"/>
        <v>0.31458333333333327</v>
      </c>
      <c r="E15" s="79">
        <v>0.611111111111111</v>
      </c>
      <c r="F15" s="19">
        <f t="shared" si="1"/>
        <v>0.17638888888888893</v>
      </c>
      <c r="G15" s="21">
        <v>0.7875</v>
      </c>
      <c r="H15" s="6">
        <f t="shared" si="2"/>
        <v>0.315</v>
      </c>
      <c r="I15" s="6">
        <f t="shared" si="3"/>
        <v>0.196875</v>
      </c>
      <c r="J15" s="59">
        <v>36</v>
      </c>
      <c r="K15" s="124"/>
    </row>
    <row r="16" spans="1:11" ht="27.75" customHeight="1">
      <c r="A16" s="67"/>
      <c r="B16" s="5" t="s">
        <v>136</v>
      </c>
      <c r="C16" s="18">
        <v>0.2965277777777778</v>
      </c>
      <c r="D16" s="17">
        <f t="shared" si="0"/>
        <v>0.3284722222222222</v>
      </c>
      <c r="E16" s="79">
        <v>0.625</v>
      </c>
      <c r="F16" s="19">
        <f t="shared" si="1"/>
        <v>0.18472222222222223</v>
      </c>
      <c r="G16" s="21">
        <v>0.8097222222222222</v>
      </c>
      <c r="H16" s="6">
        <f t="shared" si="2"/>
        <v>0.3238888888888889</v>
      </c>
      <c r="I16" s="6">
        <f t="shared" si="3"/>
        <v>0.20243055555555556</v>
      </c>
      <c r="J16" s="59">
        <v>41</v>
      </c>
      <c r="K16" s="124"/>
    </row>
    <row r="17" spans="1:11" ht="27.75" customHeight="1">
      <c r="A17" s="67"/>
      <c r="B17" s="5" t="s">
        <v>32</v>
      </c>
      <c r="C17" s="18">
        <v>0.3090277777777778</v>
      </c>
      <c r="D17" s="17">
        <f t="shared" si="0"/>
        <v>0.3375</v>
      </c>
      <c r="E17" s="79">
        <v>0.6465277777777778</v>
      </c>
      <c r="F17" s="19">
        <f t="shared" si="1"/>
        <v>0.1840277777777778</v>
      </c>
      <c r="G17" s="21">
        <v>0.8305555555555556</v>
      </c>
      <c r="H17" s="6">
        <f t="shared" si="2"/>
        <v>0.33222222222222225</v>
      </c>
      <c r="I17" s="6">
        <f t="shared" si="3"/>
        <v>0.2076388888888889</v>
      </c>
      <c r="J17" s="59">
        <v>54</v>
      </c>
      <c r="K17" s="124"/>
    </row>
    <row r="18" spans="1:11" ht="27.75" customHeight="1">
      <c r="A18" s="67"/>
      <c r="B18" s="5" t="s">
        <v>43</v>
      </c>
      <c r="C18" s="18">
        <v>0.2965277777777778</v>
      </c>
      <c r="D18" s="17">
        <f t="shared" si="0"/>
        <v>0.3659722222222222</v>
      </c>
      <c r="E18" s="79">
        <v>0.6625</v>
      </c>
      <c r="F18" s="19">
        <f t="shared" si="1"/>
        <v>0.20347222222222228</v>
      </c>
      <c r="G18" s="21">
        <v>0.8659722222222223</v>
      </c>
      <c r="H18" s="6">
        <f t="shared" si="2"/>
        <v>0.3463888888888889</v>
      </c>
      <c r="I18" s="6">
        <f t="shared" si="3"/>
        <v>0.21649305555555556</v>
      </c>
      <c r="J18" s="59">
        <v>63</v>
      </c>
      <c r="K18" s="124"/>
    </row>
    <row r="19" spans="1:11" ht="27.75" customHeight="1">
      <c r="A19" s="67"/>
      <c r="B19" s="5" t="s">
        <v>75</v>
      </c>
      <c r="C19" s="18">
        <v>0.31666666666666665</v>
      </c>
      <c r="D19" s="17">
        <f t="shared" si="0"/>
        <v>0.36875</v>
      </c>
      <c r="E19" s="79">
        <v>0.6854166666666667</v>
      </c>
      <c r="F19" s="19">
        <f t="shared" si="1"/>
        <v>0.1937500000000001</v>
      </c>
      <c r="G19" s="21">
        <v>0.8791666666666668</v>
      </c>
      <c r="H19" s="6">
        <f t="shared" si="2"/>
        <v>0.3516666666666667</v>
      </c>
      <c r="I19" s="6">
        <f t="shared" si="3"/>
        <v>0.2197916666666667</v>
      </c>
      <c r="J19" s="59">
        <v>67</v>
      </c>
      <c r="K19" s="124"/>
    </row>
    <row r="20" spans="1:11" ht="27.75" customHeight="1">
      <c r="A20" s="67"/>
      <c r="B20" s="5" t="s">
        <v>94</v>
      </c>
      <c r="C20" s="18">
        <v>0.3298611111111111</v>
      </c>
      <c r="D20" s="17">
        <f t="shared" si="0"/>
        <v>0.3597222222222222</v>
      </c>
      <c r="E20" s="79">
        <v>0.6895833333333333</v>
      </c>
      <c r="F20" s="19">
        <f t="shared" si="1"/>
        <v>0.1972222222222223</v>
      </c>
      <c r="G20" s="21">
        <v>0.8868055555555556</v>
      </c>
      <c r="H20" s="6">
        <f t="shared" si="2"/>
        <v>0.35472222222222227</v>
      </c>
      <c r="I20" s="6">
        <f t="shared" si="3"/>
        <v>0.2217013888888889</v>
      </c>
      <c r="J20" s="59">
        <v>73</v>
      </c>
      <c r="K20" s="124"/>
    </row>
    <row r="21" spans="1:12" ht="27.75" customHeight="1">
      <c r="A21" s="67"/>
      <c r="B21" s="5" t="s">
        <v>66</v>
      </c>
      <c r="C21" s="18">
        <v>0.3055555555555555</v>
      </c>
      <c r="D21" s="17">
        <f t="shared" si="0"/>
        <v>0.3708333333333334</v>
      </c>
      <c r="E21" s="79">
        <v>0.6763888888888889</v>
      </c>
      <c r="F21" s="19">
        <f t="shared" si="1"/>
        <v>0.21666666666666667</v>
      </c>
      <c r="G21" s="21">
        <v>0.8930555555555556</v>
      </c>
      <c r="H21" s="6">
        <f t="shared" si="2"/>
        <v>0.3572222222222222</v>
      </c>
      <c r="I21" s="6">
        <f t="shared" si="3"/>
        <v>0.2232638888888889</v>
      </c>
      <c r="J21" s="59">
        <v>77</v>
      </c>
      <c r="K21" s="124"/>
      <c r="L21" s="124"/>
    </row>
    <row r="22" spans="1:12" ht="27.75" customHeight="1">
      <c r="A22" s="67"/>
      <c r="B22" s="5" t="s">
        <v>21</v>
      </c>
      <c r="C22" s="18">
        <v>0.31666666666666665</v>
      </c>
      <c r="D22" s="17">
        <f t="shared" si="0"/>
        <v>0.3784722222222222</v>
      </c>
      <c r="E22" s="79">
        <v>0.6951388888888889</v>
      </c>
      <c r="F22" s="19">
        <f t="shared" si="1"/>
        <v>0.2055555555555556</v>
      </c>
      <c r="G22" s="21">
        <v>0.9006944444444445</v>
      </c>
      <c r="H22" s="6">
        <f t="shared" si="2"/>
        <v>0.36027777777777775</v>
      </c>
      <c r="I22" s="6">
        <f t="shared" si="3"/>
        <v>0.22517361111111112</v>
      </c>
      <c r="J22" s="59">
        <v>78</v>
      </c>
      <c r="K22" s="124"/>
      <c r="L22" s="124"/>
    </row>
    <row r="23" spans="1:12" ht="27.75" customHeight="1">
      <c r="A23" s="67"/>
      <c r="B23" s="5" t="s">
        <v>232</v>
      </c>
      <c r="C23" s="18">
        <v>0.3298611111111111</v>
      </c>
      <c r="D23" s="17">
        <f t="shared" si="0"/>
        <v>0.37152777777777773</v>
      </c>
      <c r="E23" s="79">
        <v>0.7013888888888888</v>
      </c>
      <c r="F23" s="19">
        <f t="shared" si="1"/>
        <v>0.21111111111111114</v>
      </c>
      <c r="G23" s="21">
        <v>0.9125</v>
      </c>
      <c r="H23" s="6">
        <f t="shared" si="2"/>
        <v>0.365</v>
      </c>
      <c r="I23" s="6">
        <f t="shared" si="3"/>
        <v>0.228125</v>
      </c>
      <c r="J23" s="59">
        <v>80</v>
      </c>
      <c r="K23" s="124"/>
      <c r="L23" s="124"/>
    </row>
    <row r="24" spans="1:12" ht="27.75" customHeight="1">
      <c r="A24" s="67"/>
      <c r="B24" s="5" t="s">
        <v>77</v>
      </c>
      <c r="C24" s="18">
        <v>0.34027777777777773</v>
      </c>
      <c r="D24" s="17">
        <f t="shared" si="0"/>
        <v>0.4006944444444445</v>
      </c>
      <c r="E24" s="79">
        <v>0.7409722222222223</v>
      </c>
      <c r="F24" s="19">
        <f t="shared" si="1"/>
        <v>0.22499999999999998</v>
      </c>
      <c r="G24" s="21">
        <v>0.9659722222222222</v>
      </c>
      <c r="H24" s="6">
        <f t="shared" si="2"/>
        <v>0.3863888888888889</v>
      </c>
      <c r="I24" s="6">
        <f t="shared" si="3"/>
        <v>0.24149305555555556</v>
      </c>
      <c r="J24" s="59">
        <v>85</v>
      </c>
      <c r="K24" s="124"/>
      <c r="L24" s="124"/>
    </row>
    <row r="25" spans="1:10" ht="15" customHeight="1">
      <c r="A25" s="76"/>
      <c r="B25" s="5" t="s">
        <v>0</v>
      </c>
      <c r="C25" s="18"/>
      <c r="D25" s="17"/>
      <c r="E25" s="17"/>
      <c r="F25" s="19"/>
      <c r="G25" s="21"/>
      <c r="H25" s="94"/>
      <c r="I25" s="58"/>
      <c r="J25" s="117"/>
    </row>
    <row r="26" spans="2:10" ht="15.75">
      <c r="B26" s="137" t="s">
        <v>0</v>
      </c>
      <c r="C26" s="144" t="s">
        <v>56</v>
      </c>
      <c r="D26" s="134">
        <v>27</v>
      </c>
      <c r="E26" s="139" t="s">
        <v>18</v>
      </c>
      <c r="F26" s="126" t="s">
        <v>93</v>
      </c>
      <c r="G26" s="140" t="s">
        <v>46</v>
      </c>
      <c r="H26" s="86">
        <v>0.09375</v>
      </c>
      <c r="I26" s="141" t="s">
        <v>80</v>
      </c>
      <c r="J26" s="117">
        <v>89</v>
      </c>
    </row>
    <row r="27" spans="1:12" ht="20.25" customHeight="1" thickBot="1">
      <c r="A27" s="67"/>
      <c r="B27" s="57" t="s">
        <v>215</v>
      </c>
      <c r="C27" s="37" t="s">
        <v>6</v>
      </c>
      <c r="D27" s="24" t="s">
        <v>198</v>
      </c>
      <c r="E27" s="24"/>
      <c r="F27" s="24"/>
      <c r="G27" s="90" t="s">
        <v>3</v>
      </c>
      <c r="H27" s="142" t="s">
        <v>79</v>
      </c>
      <c r="I27" s="35" t="s">
        <v>86</v>
      </c>
      <c r="J27" s="63" t="s">
        <v>18</v>
      </c>
      <c r="K27" s="125" t="s">
        <v>47</v>
      </c>
      <c r="L27" s="125" t="s">
        <v>49</v>
      </c>
    </row>
    <row r="28" spans="1:12" ht="26.25" customHeight="1" thickTop="1">
      <c r="A28" s="67"/>
      <c r="B28" s="5" t="s">
        <v>87</v>
      </c>
      <c r="C28" s="18">
        <v>0.30972222222222223</v>
      </c>
      <c r="D28" s="17">
        <f aca="true" t="shared" si="4" ref="D28:D37">+G28-C28</f>
        <v>0.33472222222222225</v>
      </c>
      <c r="E28" s="17"/>
      <c r="F28" s="19"/>
      <c r="G28" s="21">
        <v>0.6444444444444445</v>
      </c>
      <c r="H28" s="6">
        <f aca="true" t="shared" si="5" ref="H28:H37">(+G28/3200)*1600</f>
        <v>0.32222222222222224</v>
      </c>
      <c r="I28" s="6">
        <f aca="true" t="shared" si="6" ref="I28:I37">(+G28/3200)*1000</f>
        <v>0.2013888888888889</v>
      </c>
      <c r="J28" s="59">
        <v>8</v>
      </c>
      <c r="K28" s="89">
        <f>(+G28/3200)*3000</f>
        <v>0.6041666666666666</v>
      </c>
      <c r="L28" s="89">
        <f>(+G28/3200)*4000</f>
        <v>0.8055555555555556</v>
      </c>
    </row>
    <row r="29" spans="1:12" ht="26.25" customHeight="1">
      <c r="A29" s="67"/>
      <c r="B29" s="5" t="s">
        <v>39</v>
      </c>
      <c r="C29" s="18">
        <v>0.30972222222222223</v>
      </c>
      <c r="D29" s="17">
        <f t="shared" si="4"/>
        <v>0.3534722222222222</v>
      </c>
      <c r="E29" s="17"/>
      <c r="F29" s="19"/>
      <c r="G29" s="20">
        <v>0.6631944444444444</v>
      </c>
      <c r="H29" s="6">
        <f t="shared" si="5"/>
        <v>0.3315972222222222</v>
      </c>
      <c r="I29" s="6">
        <f t="shared" si="6"/>
        <v>0.20724826388888887</v>
      </c>
      <c r="J29" s="59">
        <v>11</v>
      </c>
      <c r="K29" s="89">
        <f aca="true" t="shared" si="7" ref="K29:K37">(+G29/3200)*3000</f>
        <v>0.6217447916666666</v>
      </c>
      <c r="L29" s="89">
        <f aca="true" t="shared" si="8" ref="L29:L37">(+G29/3200)*4000</f>
        <v>0.8289930555555555</v>
      </c>
    </row>
    <row r="30" spans="1:12" ht="26.25" customHeight="1">
      <c r="A30" s="67"/>
      <c r="B30" s="5" t="s">
        <v>45</v>
      </c>
      <c r="C30" s="18">
        <v>0.3145833333333333</v>
      </c>
      <c r="D30" s="17">
        <f t="shared" si="4"/>
        <v>0.35416666666666674</v>
      </c>
      <c r="E30" s="17"/>
      <c r="F30" s="19"/>
      <c r="G30" s="20">
        <v>0.6687500000000001</v>
      </c>
      <c r="H30" s="6">
        <f t="shared" si="5"/>
        <v>0.33437500000000003</v>
      </c>
      <c r="I30" s="6">
        <f t="shared" si="6"/>
        <v>0.20898437500000003</v>
      </c>
      <c r="J30" s="59">
        <v>13</v>
      </c>
      <c r="K30" s="89">
        <f t="shared" si="7"/>
        <v>0.6269531250000001</v>
      </c>
      <c r="L30" s="89">
        <f t="shared" si="8"/>
        <v>0.8359375000000001</v>
      </c>
    </row>
    <row r="31" spans="1:12" ht="26.25" customHeight="1">
      <c r="A31" s="67"/>
      <c r="B31" s="5" t="s">
        <v>121</v>
      </c>
      <c r="C31" s="18">
        <v>0.3354166666666667</v>
      </c>
      <c r="D31" s="17">
        <f t="shared" si="4"/>
        <v>0.3618055555555556</v>
      </c>
      <c r="E31" s="17"/>
      <c r="F31" s="19"/>
      <c r="G31" s="21">
        <v>0.6972222222222223</v>
      </c>
      <c r="H31" s="6">
        <f t="shared" si="5"/>
        <v>0.34861111111111115</v>
      </c>
      <c r="I31" s="6">
        <f t="shared" si="6"/>
        <v>0.21788194444444448</v>
      </c>
      <c r="J31" s="59">
        <v>21</v>
      </c>
      <c r="K31" s="89">
        <f t="shared" si="7"/>
        <v>0.6536458333333335</v>
      </c>
      <c r="L31" s="89">
        <f t="shared" si="8"/>
        <v>0.8715277777777779</v>
      </c>
    </row>
    <row r="32" spans="1:12" ht="26.25" customHeight="1">
      <c r="A32" s="67"/>
      <c r="B32" s="5" t="s">
        <v>120</v>
      </c>
      <c r="C32" s="18">
        <v>0.3333333333333333</v>
      </c>
      <c r="D32" s="17">
        <f t="shared" si="4"/>
        <v>0.38958333333333345</v>
      </c>
      <c r="E32" s="17"/>
      <c r="F32" s="19"/>
      <c r="G32" s="21">
        <v>0.7229166666666668</v>
      </c>
      <c r="H32" s="6">
        <f t="shared" si="5"/>
        <v>0.3614583333333334</v>
      </c>
      <c r="I32" s="6">
        <f t="shared" si="6"/>
        <v>0.22591145833333337</v>
      </c>
      <c r="J32" s="59">
        <v>27</v>
      </c>
      <c r="K32" s="89">
        <f t="shared" si="7"/>
        <v>0.6777343750000001</v>
      </c>
      <c r="L32" s="89">
        <f t="shared" si="8"/>
        <v>0.9036458333333335</v>
      </c>
    </row>
    <row r="33" spans="1:12" ht="26.25" customHeight="1">
      <c r="A33" s="67"/>
      <c r="B33" s="5" t="s">
        <v>122</v>
      </c>
      <c r="C33" s="18"/>
      <c r="D33" s="17">
        <f t="shared" si="4"/>
        <v>0.7340277777777778</v>
      </c>
      <c r="E33" s="17"/>
      <c r="F33" s="19"/>
      <c r="G33" s="20">
        <v>0.7340277777777778</v>
      </c>
      <c r="H33" s="6">
        <f t="shared" si="5"/>
        <v>0.3670138888888889</v>
      </c>
      <c r="I33" s="6">
        <f t="shared" si="6"/>
        <v>0.22938368055555555</v>
      </c>
      <c r="J33" s="59">
        <v>30</v>
      </c>
      <c r="K33" s="89">
        <f t="shared" si="7"/>
        <v>0.6881510416666667</v>
      </c>
      <c r="L33" s="89">
        <f t="shared" si="8"/>
        <v>0.9175347222222222</v>
      </c>
    </row>
    <row r="34" spans="1:12" ht="26.25" customHeight="1">
      <c r="A34" s="67"/>
      <c r="B34" s="5" t="s">
        <v>118</v>
      </c>
      <c r="C34" s="18">
        <v>0.35833333333333334</v>
      </c>
      <c r="D34" s="17">
        <f t="shared" si="4"/>
        <v>0.39375</v>
      </c>
      <c r="E34" s="17"/>
      <c r="F34" s="19"/>
      <c r="G34" s="20">
        <v>0.7520833333333333</v>
      </c>
      <c r="H34" s="6">
        <f t="shared" si="5"/>
        <v>0.37604166666666666</v>
      </c>
      <c r="I34" s="6">
        <f t="shared" si="6"/>
        <v>0.23502604166666666</v>
      </c>
      <c r="J34" s="59">
        <v>36</v>
      </c>
      <c r="K34" s="89">
        <f t="shared" si="7"/>
        <v>0.705078125</v>
      </c>
      <c r="L34" s="89">
        <f t="shared" si="8"/>
        <v>0.9401041666666666</v>
      </c>
    </row>
    <row r="35" spans="1:12" ht="26.25" customHeight="1">
      <c r="A35" s="67"/>
      <c r="B35" s="5" t="s">
        <v>188</v>
      </c>
      <c r="C35" s="18">
        <v>0.44236111111111115</v>
      </c>
      <c r="D35" s="17">
        <f t="shared" si="4"/>
        <v>0.5104166666666667</v>
      </c>
      <c r="E35" s="17"/>
      <c r="F35" s="19"/>
      <c r="G35" s="20">
        <v>0.9527777777777778</v>
      </c>
      <c r="H35" s="6">
        <f t="shared" si="5"/>
        <v>0.476388888888889</v>
      </c>
      <c r="I35" s="6">
        <f t="shared" si="6"/>
        <v>0.2977430555555556</v>
      </c>
      <c r="J35" s="59">
        <v>41</v>
      </c>
      <c r="K35" s="89">
        <f t="shared" si="7"/>
        <v>0.8932291666666667</v>
      </c>
      <c r="L35" s="89">
        <f t="shared" si="8"/>
        <v>1.1909722222222223</v>
      </c>
    </row>
    <row r="36" spans="1:12" ht="26.25" customHeight="1">
      <c r="A36" s="67"/>
      <c r="B36" s="5" t="s">
        <v>169</v>
      </c>
      <c r="C36" s="18">
        <v>0.4930555555555556</v>
      </c>
      <c r="D36" s="17">
        <f t="shared" si="4"/>
        <v>0.5027777777777777</v>
      </c>
      <c r="E36" s="17"/>
      <c r="F36" s="19"/>
      <c r="G36" s="20">
        <v>0.9958333333333332</v>
      </c>
      <c r="H36" s="6">
        <f t="shared" si="5"/>
        <v>0.4979166666666667</v>
      </c>
      <c r="I36" s="6">
        <f t="shared" si="6"/>
        <v>0.31119791666666663</v>
      </c>
      <c r="J36" s="59">
        <v>43</v>
      </c>
      <c r="K36" s="89">
        <f t="shared" si="7"/>
        <v>0.93359375</v>
      </c>
      <c r="L36" s="89">
        <f t="shared" si="8"/>
        <v>1.2447916666666665</v>
      </c>
    </row>
    <row r="37" spans="1:12" ht="26.25" customHeight="1">
      <c r="A37" s="76"/>
      <c r="B37" s="5" t="s">
        <v>167</v>
      </c>
      <c r="C37" s="18">
        <v>0.4756944444444444</v>
      </c>
      <c r="D37" s="17">
        <f t="shared" si="4"/>
        <v>0.5770833333333334</v>
      </c>
      <c r="E37" s="17"/>
      <c r="F37" s="19"/>
      <c r="G37" s="20" t="s">
        <v>234</v>
      </c>
      <c r="H37" s="6">
        <f t="shared" si="5"/>
        <v>0.5263888888888889</v>
      </c>
      <c r="I37" s="6">
        <f t="shared" si="6"/>
        <v>0.3289930555555556</v>
      </c>
      <c r="J37" s="59">
        <v>44</v>
      </c>
      <c r="K37" s="89">
        <f t="shared" si="7"/>
        <v>0.9869791666666667</v>
      </c>
      <c r="L37" s="89">
        <f t="shared" si="8"/>
        <v>1.3159722222222223</v>
      </c>
    </row>
    <row r="38" spans="2:10" ht="15.75">
      <c r="B38" s="137" t="s">
        <v>0</v>
      </c>
      <c r="C38" s="186" t="s">
        <v>56</v>
      </c>
      <c r="D38" s="134">
        <v>40</v>
      </c>
      <c r="E38" s="139" t="s">
        <v>18</v>
      </c>
      <c r="F38" s="126" t="s">
        <v>235</v>
      </c>
      <c r="G38" s="140" t="s">
        <v>46</v>
      </c>
      <c r="H38" s="86">
        <f>+H32-H28</f>
        <v>0.03923611111111114</v>
      </c>
      <c r="I38" s="141" t="s">
        <v>80</v>
      </c>
      <c r="J38" s="117">
        <v>44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83" r:id="rId2"/>
  <rowBreaks count="1" manualBreakCount="1">
    <brk id="26" min="1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"/>
  <sheetViews>
    <sheetView zoomScalePageLayoutView="0" workbookViewId="0" topLeftCell="A27">
      <selection activeCell="J28" sqref="J28:K28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3" width="8.421875" style="0" customWidth="1"/>
    <col min="4" max="4" width="7.7109375" style="0" customWidth="1"/>
    <col min="5" max="5" width="10.00390625" style="0" customWidth="1"/>
    <col min="6" max="6" width="7.8515625" style="0" customWidth="1"/>
    <col min="7" max="8" width="8.57421875" style="0" customWidth="1"/>
    <col min="9" max="9" width="11.28125" style="0" customWidth="1"/>
    <col min="10" max="10" width="8.8515625" style="0" customWidth="1"/>
    <col min="11" max="11" width="11.28125" style="0" customWidth="1"/>
    <col min="12" max="12" width="5.8515625" style="0" customWidth="1"/>
    <col min="13" max="13" width="9.00390625" style="84" customWidth="1"/>
  </cols>
  <sheetData>
    <row r="2" ht="13.5" thickBot="1"/>
    <row r="3" spans="2:12" ht="16.5" thickTop="1">
      <c r="B3" s="114" t="s">
        <v>231</v>
      </c>
      <c r="C3" s="39" t="s">
        <v>52</v>
      </c>
      <c r="D3" s="39"/>
      <c r="E3" s="39"/>
      <c r="F3" s="39"/>
      <c r="G3" s="39"/>
      <c r="H3" s="40"/>
      <c r="I3" s="119" t="s">
        <v>20</v>
      </c>
      <c r="J3" s="39"/>
      <c r="K3" s="77"/>
      <c r="L3" s="43" t="s">
        <v>0</v>
      </c>
    </row>
    <row r="4" spans="2:12" ht="15.75">
      <c r="B4" s="50" t="s">
        <v>34</v>
      </c>
      <c r="C4" s="2"/>
      <c r="D4" s="2"/>
      <c r="E4" s="2"/>
      <c r="F4" s="25" t="s">
        <v>0</v>
      </c>
      <c r="G4" s="2"/>
      <c r="H4" s="3"/>
      <c r="I4" s="120" t="s">
        <v>42</v>
      </c>
      <c r="J4" s="2"/>
      <c r="K4" s="2"/>
      <c r="L4" s="45" t="s">
        <v>0</v>
      </c>
    </row>
    <row r="5" spans="2:13" ht="12.75" customHeight="1">
      <c r="B5" s="50" t="s">
        <v>0</v>
      </c>
      <c r="C5" s="2"/>
      <c r="D5" s="2"/>
      <c r="E5" s="2"/>
      <c r="F5" s="25"/>
      <c r="G5" s="2" t="s">
        <v>0</v>
      </c>
      <c r="H5" s="3"/>
      <c r="I5" s="33"/>
      <c r="J5" s="2"/>
      <c r="K5" s="2"/>
      <c r="L5" s="45"/>
      <c r="M5"/>
    </row>
    <row r="6" spans="2:13" ht="16.5" thickBot="1">
      <c r="B6" s="56" t="s">
        <v>16</v>
      </c>
      <c r="C6" s="29" t="s">
        <v>1</v>
      </c>
      <c r="D6" s="29" t="s">
        <v>2</v>
      </c>
      <c r="E6" s="30" t="s">
        <v>7</v>
      </c>
      <c r="F6" s="35" t="s">
        <v>9</v>
      </c>
      <c r="G6" s="29" t="s">
        <v>8</v>
      </c>
      <c r="H6" s="31" t="s">
        <v>11</v>
      </c>
      <c r="I6" s="32" t="s">
        <v>3</v>
      </c>
      <c r="J6" s="30" t="s">
        <v>81</v>
      </c>
      <c r="K6" s="30" t="s">
        <v>78</v>
      </c>
      <c r="L6" s="51" t="s">
        <v>18</v>
      </c>
      <c r="M6" s="12"/>
    </row>
    <row r="7" spans="1:13" ht="27.75" customHeight="1" thickTop="1">
      <c r="A7" s="67"/>
      <c r="B7" s="5" t="s">
        <v>30</v>
      </c>
      <c r="C7" s="27">
        <v>0.20833333333333334</v>
      </c>
      <c r="D7" s="17">
        <f aca="true" t="shared" si="0" ref="D7:D14">+E7-C7</f>
        <v>0.22708333333333328</v>
      </c>
      <c r="E7" s="28">
        <v>0.4354166666666666</v>
      </c>
      <c r="F7" s="58">
        <f aca="true" t="shared" si="1" ref="F7:F14">+G7-E7</f>
        <v>0.23725000000000002</v>
      </c>
      <c r="G7" s="6">
        <f aca="true" t="shared" si="2" ref="G7:G14">(+I7/5000)*4800</f>
        <v>0.6726666666666666</v>
      </c>
      <c r="H7" s="91">
        <f aca="true" t="shared" si="3" ref="H7:H14">AVERAGE(F7,D7)</f>
        <v>0.23216666666666663</v>
      </c>
      <c r="I7" s="36">
        <v>0.7006944444444444</v>
      </c>
      <c r="J7" s="6">
        <f aca="true" t="shared" si="4" ref="J7:J14">(+I7/5000)*1600</f>
        <v>0.22422222222222224</v>
      </c>
      <c r="K7" s="6">
        <f aca="true" t="shared" si="5" ref="K7:K14">(+I7/5000)*1000</f>
        <v>0.1401388888888889</v>
      </c>
      <c r="L7" s="85">
        <v>1</v>
      </c>
      <c r="M7" s="89"/>
    </row>
    <row r="8" spans="1:13" ht="27.75" customHeight="1">
      <c r="A8" s="67"/>
      <c r="B8" s="5" t="s">
        <v>44</v>
      </c>
      <c r="C8" s="18">
        <v>0.20833333333333334</v>
      </c>
      <c r="D8" s="17">
        <f t="shared" si="0"/>
        <v>0.23611111111111108</v>
      </c>
      <c r="E8" s="6">
        <v>0.4444444444444444</v>
      </c>
      <c r="F8" s="58">
        <f t="shared" si="1"/>
        <v>0.24555555555555553</v>
      </c>
      <c r="G8" s="6">
        <f t="shared" si="2"/>
        <v>0.69</v>
      </c>
      <c r="H8" s="91">
        <f t="shared" si="3"/>
        <v>0.2408333333333333</v>
      </c>
      <c r="I8" s="20">
        <v>0.71875</v>
      </c>
      <c r="J8" s="6">
        <f t="shared" si="4"/>
        <v>0.22999999999999998</v>
      </c>
      <c r="K8" s="6">
        <f t="shared" si="5"/>
        <v>0.14375</v>
      </c>
      <c r="L8" s="68">
        <v>2</v>
      </c>
      <c r="M8" s="89"/>
    </row>
    <row r="9" spans="1:13" ht="27.75" customHeight="1">
      <c r="A9" s="67"/>
      <c r="B9" s="5" t="s">
        <v>57</v>
      </c>
      <c r="C9" s="18">
        <v>0.21875</v>
      </c>
      <c r="D9" s="17">
        <f t="shared" si="0"/>
        <v>0.24652777777777773</v>
      </c>
      <c r="E9" s="6">
        <v>0.46527777777777773</v>
      </c>
      <c r="F9" s="58">
        <f t="shared" si="1"/>
        <v>0.24405555555555564</v>
      </c>
      <c r="G9" s="6">
        <f t="shared" si="2"/>
        <v>0.7093333333333334</v>
      </c>
      <c r="H9" s="91">
        <f t="shared" si="3"/>
        <v>0.24529166666666669</v>
      </c>
      <c r="I9" s="21">
        <v>0.7388888888888889</v>
      </c>
      <c r="J9" s="6">
        <f t="shared" si="4"/>
        <v>0.23644444444444446</v>
      </c>
      <c r="K9" s="6">
        <f t="shared" si="5"/>
        <v>0.14777777777777779</v>
      </c>
      <c r="L9" s="68">
        <v>6</v>
      </c>
      <c r="M9" s="89"/>
    </row>
    <row r="10" spans="1:13" ht="27.75" customHeight="1">
      <c r="A10" s="67"/>
      <c r="B10" s="5" t="s">
        <v>54</v>
      </c>
      <c r="C10" s="18">
        <v>0.22013888888888888</v>
      </c>
      <c r="D10" s="17">
        <f t="shared" si="0"/>
        <v>0.2673611111111111</v>
      </c>
      <c r="E10" s="6">
        <v>0.4875</v>
      </c>
      <c r="F10" s="58">
        <f t="shared" si="1"/>
        <v>0.26916666666666683</v>
      </c>
      <c r="G10" s="6">
        <f t="shared" si="2"/>
        <v>0.7566666666666668</v>
      </c>
      <c r="H10" s="91">
        <f t="shared" si="3"/>
        <v>0.26826388888888897</v>
      </c>
      <c r="I10" s="36">
        <v>0.7881944444444445</v>
      </c>
      <c r="J10" s="6">
        <f t="shared" si="4"/>
        <v>0.25222222222222224</v>
      </c>
      <c r="K10" s="6">
        <f t="shared" si="5"/>
        <v>0.1576388888888889</v>
      </c>
      <c r="L10" s="68">
        <v>15</v>
      </c>
      <c r="M10" s="89"/>
    </row>
    <row r="11" spans="1:13" ht="27.75" customHeight="1">
      <c r="A11" s="67"/>
      <c r="B11" s="5" t="s">
        <v>59</v>
      </c>
      <c r="C11" s="18">
        <v>0.23263888888888887</v>
      </c>
      <c r="D11" s="17">
        <f t="shared" si="0"/>
        <v>0.2694444444444445</v>
      </c>
      <c r="E11" s="6">
        <v>0.5020833333333333</v>
      </c>
      <c r="F11" s="58">
        <f t="shared" si="1"/>
        <v>0.2605833333333333</v>
      </c>
      <c r="G11" s="6">
        <f t="shared" si="2"/>
        <v>0.7626666666666666</v>
      </c>
      <c r="H11" s="91">
        <f t="shared" si="3"/>
        <v>0.2650138888888889</v>
      </c>
      <c r="I11" s="36">
        <v>0.7944444444444444</v>
      </c>
      <c r="J11" s="6">
        <f t="shared" si="4"/>
        <v>0.25422222222222224</v>
      </c>
      <c r="K11" s="6">
        <f t="shared" si="5"/>
        <v>0.15888888888888889</v>
      </c>
      <c r="L11" s="68">
        <v>18</v>
      </c>
      <c r="M11" s="89"/>
    </row>
    <row r="12" spans="1:13" ht="27.75" customHeight="1">
      <c r="A12" s="67"/>
      <c r="B12" s="5" t="s">
        <v>37</v>
      </c>
      <c r="C12" s="18">
        <v>0.2513888888888889</v>
      </c>
      <c r="D12" s="17">
        <f t="shared" si="0"/>
        <v>0.29375000000000007</v>
      </c>
      <c r="E12" s="6">
        <v>0.545138888888889</v>
      </c>
      <c r="F12" s="58">
        <f t="shared" si="1"/>
        <v>0.2848611111111111</v>
      </c>
      <c r="G12" s="6">
        <f t="shared" si="2"/>
        <v>0.8300000000000001</v>
      </c>
      <c r="H12" s="91">
        <f t="shared" si="3"/>
        <v>0.2893055555555556</v>
      </c>
      <c r="I12" s="26">
        <v>0.8645833333333334</v>
      </c>
      <c r="J12" s="6">
        <f t="shared" si="4"/>
        <v>0.27666666666666667</v>
      </c>
      <c r="K12" s="6">
        <f t="shared" si="5"/>
        <v>0.1729166666666667</v>
      </c>
      <c r="L12" s="68">
        <v>40</v>
      </c>
      <c r="M12" s="89"/>
    </row>
    <row r="13" spans="1:13" ht="27.75" customHeight="1">
      <c r="A13" s="67"/>
      <c r="B13" s="5" t="s">
        <v>58</v>
      </c>
      <c r="C13" s="18">
        <v>0.2465277777777778</v>
      </c>
      <c r="D13" s="17">
        <f t="shared" si="0"/>
        <v>0.32986111111111116</v>
      </c>
      <c r="E13" s="6">
        <v>0.576388888888889</v>
      </c>
      <c r="F13" s="58">
        <f t="shared" si="1"/>
        <v>0.2549444444444444</v>
      </c>
      <c r="G13" s="6">
        <f t="shared" si="2"/>
        <v>0.8313333333333334</v>
      </c>
      <c r="H13" s="91">
        <f t="shared" si="3"/>
        <v>0.2924027777777778</v>
      </c>
      <c r="I13" s="36">
        <v>0.8659722222222223</v>
      </c>
      <c r="J13" s="6">
        <f t="shared" si="4"/>
        <v>0.27711111111111114</v>
      </c>
      <c r="K13" s="6">
        <f t="shared" si="5"/>
        <v>0.17319444444444446</v>
      </c>
      <c r="L13" s="64">
        <v>42</v>
      </c>
      <c r="M13" s="89"/>
    </row>
    <row r="14" spans="1:13" ht="27.75" customHeight="1">
      <c r="A14" s="67"/>
      <c r="B14" s="5" t="s">
        <v>60</v>
      </c>
      <c r="C14" s="93">
        <v>0.25</v>
      </c>
      <c r="D14" s="17">
        <f t="shared" si="0"/>
        <v>0.29027777777777775</v>
      </c>
      <c r="E14" s="14">
        <v>0.5402777777777777</v>
      </c>
      <c r="F14" s="58">
        <f t="shared" si="1"/>
        <v>0.29905555555555563</v>
      </c>
      <c r="G14" s="6">
        <f t="shared" si="2"/>
        <v>0.8393333333333334</v>
      </c>
      <c r="H14" s="91">
        <f t="shared" si="3"/>
        <v>0.2946666666666667</v>
      </c>
      <c r="I14" s="36">
        <v>0.8743055555555556</v>
      </c>
      <c r="J14" s="6">
        <f t="shared" si="4"/>
        <v>0.2797777777777778</v>
      </c>
      <c r="K14" s="6">
        <f t="shared" si="5"/>
        <v>0.17486111111111113</v>
      </c>
      <c r="L14" s="68">
        <v>45</v>
      </c>
      <c r="M14" s="89"/>
    </row>
    <row r="15" spans="2:12" ht="16.5" customHeight="1">
      <c r="B15" s="137"/>
      <c r="C15" s="191" t="s">
        <v>72</v>
      </c>
      <c r="D15" s="192"/>
      <c r="E15" s="143" t="s">
        <v>236</v>
      </c>
      <c r="F15" s="193" t="s">
        <v>73</v>
      </c>
      <c r="G15" s="193"/>
      <c r="H15" s="10">
        <v>39</v>
      </c>
      <c r="I15" s="135" t="s">
        <v>46</v>
      </c>
      <c r="J15" s="17" t="s">
        <v>0</v>
      </c>
      <c r="K15" s="136" t="s">
        <v>82</v>
      </c>
      <c r="L15" s="113">
        <v>77</v>
      </c>
    </row>
    <row r="16" spans="1:13" ht="27.75" customHeight="1">
      <c r="A16" s="67"/>
      <c r="B16" s="5" t="s">
        <v>51</v>
      </c>
      <c r="C16" s="18">
        <v>0.25416666666666665</v>
      </c>
      <c r="D16" s="17">
        <f aca="true" t="shared" si="6" ref="D16:D23">+E16-C16</f>
        <v>0.29722222222222217</v>
      </c>
      <c r="E16" s="6">
        <v>0.5513888888888888</v>
      </c>
      <c r="F16" s="58">
        <f aca="true" t="shared" si="7" ref="F16:F23">+G16-E16</f>
        <v>0.28927777777777774</v>
      </c>
      <c r="G16" s="6">
        <f aca="true" t="shared" si="8" ref="G16:G23">(+I16/5000)*4800</f>
        <v>0.8406666666666666</v>
      </c>
      <c r="H16" s="91">
        <f aca="true" t="shared" si="9" ref="H16:H23">AVERAGE(F16,D16)</f>
        <v>0.29324999999999996</v>
      </c>
      <c r="I16" s="26">
        <v>0.8756944444444444</v>
      </c>
      <c r="J16" s="6">
        <f aca="true" t="shared" si="10" ref="J16:J24">(+I16/5000)*1600</f>
        <v>0.2802222222222222</v>
      </c>
      <c r="K16" s="6">
        <f aca="true" t="shared" si="11" ref="K16:K24">(+I16/5000)*1000</f>
        <v>0.17513888888888887</v>
      </c>
      <c r="L16" s="68">
        <v>5</v>
      </c>
      <c r="M16" s="89"/>
    </row>
    <row r="17" spans="1:13" ht="27.75" customHeight="1">
      <c r="A17" s="67"/>
      <c r="B17" s="5" t="s">
        <v>144</v>
      </c>
      <c r="C17" s="18">
        <v>0.28125</v>
      </c>
      <c r="D17" s="17">
        <f t="shared" si="6"/>
        <v>0.30694444444444446</v>
      </c>
      <c r="E17" s="6">
        <v>0.5881944444444445</v>
      </c>
      <c r="F17" s="58">
        <f t="shared" si="7"/>
        <v>0.31180555555555556</v>
      </c>
      <c r="G17" s="6">
        <f t="shared" si="8"/>
        <v>0.9</v>
      </c>
      <c r="H17" s="91">
        <f t="shared" si="9"/>
        <v>0.309375</v>
      </c>
      <c r="I17" s="36">
        <v>0.9375</v>
      </c>
      <c r="J17" s="6">
        <f t="shared" si="10"/>
        <v>0.3</v>
      </c>
      <c r="K17" s="6">
        <f t="shared" si="11"/>
        <v>0.1875</v>
      </c>
      <c r="L17" s="64">
        <v>10</v>
      </c>
      <c r="M17" s="89"/>
    </row>
    <row r="18" spans="1:13" ht="27.75" customHeight="1">
      <c r="A18" s="67"/>
      <c r="B18" s="5" t="s">
        <v>74</v>
      </c>
      <c r="C18" s="18">
        <v>0.2638888888888889</v>
      </c>
      <c r="D18" s="17">
        <f t="shared" si="6"/>
        <v>0.3</v>
      </c>
      <c r="E18" s="79">
        <v>0.5638888888888889</v>
      </c>
      <c r="F18" s="58">
        <f t="shared" si="7"/>
        <v>0.33877777777777784</v>
      </c>
      <c r="G18" s="6">
        <f t="shared" si="8"/>
        <v>0.9026666666666667</v>
      </c>
      <c r="H18" s="91">
        <f t="shared" si="9"/>
        <v>0.31938888888888894</v>
      </c>
      <c r="I18" s="36">
        <v>0.9402777777777778</v>
      </c>
      <c r="J18" s="6">
        <f t="shared" si="10"/>
        <v>0.30088888888888893</v>
      </c>
      <c r="K18" s="6">
        <f t="shared" si="11"/>
        <v>0.18805555555555556</v>
      </c>
      <c r="L18" s="64">
        <v>11</v>
      </c>
      <c r="M18" s="89"/>
    </row>
    <row r="19" spans="1:13" ht="27.75" customHeight="1">
      <c r="A19" s="67"/>
      <c r="B19" s="5" t="s">
        <v>109</v>
      </c>
      <c r="C19" s="18">
        <v>0.2708333333333333</v>
      </c>
      <c r="D19" s="17">
        <f t="shared" si="6"/>
        <v>0.3104166666666666</v>
      </c>
      <c r="E19" s="6">
        <v>0.5812499999999999</v>
      </c>
      <c r="F19" s="58">
        <f t="shared" si="7"/>
        <v>0.3240833333333334</v>
      </c>
      <c r="G19" s="6">
        <f t="shared" si="8"/>
        <v>0.9053333333333333</v>
      </c>
      <c r="H19" s="91">
        <f t="shared" si="9"/>
        <v>0.31725000000000003</v>
      </c>
      <c r="I19" s="21">
        <v>0.9430555555555555</v>
      </c>
      <c r="J19" s="6">
        <f t="shared" si="10"/>
        <v>0.30177777777777776</v>
      </c>
      <c r="K19" s="6">
        <f t="shared" si="11"/>
        <v>0.1886111111111111</v>
      </c>
      <c r="L19" s="59">
        <v>12</v>
      </c>
      <c r="M19" s="89"/>
    </row>
    <row r="20" spans="1:13" ht="27.75" customHeight="1">
      <c r="A20" s="67"/>
      <c r="B20" s="5" t="s">
        <v>104</v>
      </c>
      <c r="C20" s="18">
        <v>0.2555555555555556</v>
      </c>
      <c r="D20" s="17">
        <f t="shared" si="6"/>
        <v>0.32083333333333336</v>
      </c>
      <c r="E20" s="6">
        <v>0.576388888888889</v>
      </c>
      <c r="F20" s="58">
        <f t="shared" si="7"/>
        <v>0.3622777777777777</v>
      </c>
      <c r="G20" s="6">
        <f t="shared" si="8"/>
        <v>0.9386666666666666</v>
      </c>
      <c r="H20" s="91">
        <f t="shared" si="9"/>
        <v>0.3415555555555555</v>
      </c>
      <c r="I20" s="20">
        <v>0.9777777777777777</v>
      </c>
      <c r="J20" s="6">
        <f t="shared" si="10"/>
        <v>0.3128888888888889</v>
      </c>
      <c r="K20" s="6">
        <f t="shared" si="11"/>
        <v>0.19555555555555557</v>
      </c>
      <c r="L20" s="96">
        <v>19</v>
      </c>
      <c r="M20" s="89"/>
    </row>
    <row r="21" spans="1:13" ht="27.75" customHeight="1">
      <c r="A21" s="67"/>
      <c r="B21" s="5" t="s">
        <v>107</v>
      </c>
      <c r="C21" s="18">
        <v>0.25416666666666665</v>
      </c>
      <c r="D21" s="17">
        <f t="shared" si="6"/>
        <v>0.3652777777777778</v>
      </c>
      <c r="E21" s="6">
        <v>0.6194444444444445</v>
      </c>
      <c r="F21" s="58">
        <f t="shared" si="7"/>
        <v>0.3365555555555554</v>
      </c>
      <c r="G21" s="6">
        <f t="shared" si="8"/>
        <v>0.9559999999999998</v>
      </c>
      <c r="H21" s="91">
        <f t="shared" si="9"/>
        <v>0.3509166666666666</v>
      </c>
      <c r="I21" s="21">
        <v>0.9958333333333332</v>
      </c>
      <c r="J21" s="6">
        <f t="shared" si="10"/>
        <v>0.3186666666666666</v>
      </c>
      <c r="K21" s="6">
        <f t="shared" si="11"/>
        <v>0.19916666666666663</v>
      </c>
      <c r="L21" s="59">
        <v>23</v>
      </c>
      <c r="M21" s="89"/>
    </row>
    <row r="22" spans="1:13" ht="27.75" customHeight="1">
      <c r="A22" s="67"/>
      <c r="B22" s="5" t="s">
        <v>191</v>
      </c>
      <c r="C22" s="18">
        <v>0.28611111111111115</v>
      </c>
      <c r="D22" s="17">
        <f t="shared" si="6"/>
        <v>0.34027777777777773</v>
      </c>
      <c r="E22" s="6">
        <v>0.6263888888888889</v>
      </c>
      <c r="F22" s="58">
        <f t="shared" si="7"/>
        <v>0.3382777777777778</v>
      </c>
      <c r="G22" s="6">
        <f t="shared" si="8"/>
        <v>0.9646666666666667</v>
      </c>
      <c r="H22" s="91">
        <f t="shared" si="9"/>
        <v>0.3392777777777778</v>
      </c>
      <c r="I22" s="20" t="s">
        <v>237</v>
      </c>
      <c r="J22" s="6">
        <f t="shared" si="10"/>
        <v>0.3215555555555556</v>
      </c>
      <c r="K22" s="6">
        <f t="shared" si="11"/>
        <v>0.20097222222222222</v>
      </c>
      <c r="L22" s="121">
        <v>26</v>
      </c>
      <c r="M22" s="89"/>
    </row>
    <row r="23" spans="1:13" ht="27.75" customHeight="1">
      <c r="A23" s="67"/>
      <c r="B23" s="5" t="s">
        <v>55</v>
      </c>
      <c r="C23" s="18">
        <v>0.30069444444444443</v>
      </c>
      <c r="D23" s="17">
        <f t="shared" si="6"/>
        <v>0.3381944444444445</v>
      </c>
      <c r="E23" s="6">
        <v>0.638888888888889</v>
      </c>
      <c r="F23" s="58">
        <f t="shared" si="7"/>
        <v>0.34511111111111115</v>
      </c>
      <c r="G23" s="6">
        <f t="shared" si="8"/>
        <v>0.9840000000000001</v>
      </c>
      <c r="H23" s="91">
        <f t="shared" si="9"/>
        <v>0.3416527777777778</v>
      </c>
      <c r="I23" s="20" t="s">
        <v>238</v>
      </c>
      <c r="J23" s="6">
        <f t="shared" si="10"/>
        <v>0.328</v>
      </c>
      <c r="K23" s="6">
        <f t="shared" si="11"/>
        <v>0.20500000000000002</v>
      </c>
      <c r="L23" s="96">
        <v>28</v>
      </c>
      <c r="M23" s="89"/>
    </row>
    <row r="24" spans="1:13" ht="27.75" customHeight="1">
      <c r="A24" s="67"/>
      <c r="B24" s="5" t="s">
        <v>106</v>
      </c>
      <c r="C24" s="18">
        <v>0.37152777777777773</v>
      </c>
      <c r="D24" s="17"/>
      <c r="E24" s="98"/>
      <c r="F24" s="58"/>
      <c r="G24" s="6"/>
      <c r="H24" s="91" t="s">
        <v>0</v>
      </c>
      <c r="I24" s="20" t="s">
        <v>239</v>
      </c>
      <c r="J24" s="6">
        <f t="shared" si="10"/>
        <v>0.429111111111111</v>
      </c>
      <c r="K24" s="6">
        <f t="shared" si="11"/>
        <v>0.2681944444444444</v>
      </c>
      <c r="L24" s="59">
        <v>36</v>
      </c>
      <c r="M24" s="89"/>
    </row>
    <row r="25" spans="2:12" ht="18" customHeight="1" thickBot="1">
      <c r="B25" s="137"/>
      <c r="C25" s="191" t="s">
        <v>72</v>
      </c>
      <c r="D25" s="192"/>
      <c r="E25" s="143" t="s">
        <v>240</v>
      </c>
      <c r="F25" s="193" t="s">
        <v>73</v>
      </c>
      <c r="G25" s="193"/>
      <c r="H25" s="10">
        <v>42</v>
      </c>
      <c r="I25" s="135" t="s">
        <v>46</v>
      </c>
      <c r="J25" s="17" t="s">
        <v>0</v>
      </c>
      <c r="K25" s="136" t="s">
        <v>82</v>
      </c>
      <c r="L25" s="113">
        <v>36</v>
      </c>
    </row>
    <row r="26" spans="1:13" ht="18.75" customHeight="1" thickBot="1" thickTop="1">
      <c r="A26" s="67"/>
      <c r="B26" s="75" t="s">
        <v>160</v>
      </c>
      <c r="C26" s="70" t="s">
        <v>6</v>
      </c>
      <c r="D26" s="70" t="s">
        <v>198</v>
      </c>
      <c r="E26" s="71" t="s">
        <v>0</v>
      </c>
      <c r="F26" s="72" t="s">
        <v>0</v>
      </c>
      <c r="G26" s="72"/>
      <c r="H26" s="73"/>
      <c r="I26" s="74" t="s">
        <v>3</v>
      </c>
      <c r="J26" s="142" t="s">
        <v>180</v>
      </c>
      <c r="K26" s="35" t="s">
        <v>181</v>
      </c>
      <c r="L26" s="78" t="s">
        <v>18</v>
      </c>
      <c r="M26" s="84" t="s">
        <v>50</v>
      </c>
    </row>
    <row r="27" spans="1:13" ht="26.25" customHeight="1" thickTop="1">
      <c r="A27" s="67"/>
      <c r="B27" s="5" t="s">
        <v>111</v>
      </c>
      <c r="C27" s="18">
        <v>0.2798611111111111</v>
      </c>
      <c r="D27" s="17">
        <f aca="true" t="shared" si="12" ref="D27:D38">+I27-C27</f>
        <v>0.3006944444444445</v>
      </c>
      <c r="E27" s="6"/>
      <c r="F27" s="17"/>
      <c r="G27" s="6"/>
      <c r="H27" s="10"/>
      <c r="I27" s="55">
        <v>0.5805555555555556</v>
      </c>
      <c r="J27" s="6">
        <f>(+I27/3200)*1600</f>
        <v>0.2902777777777778</v>
      </c>
      <c r="K27" s="6">
        <f>(+I27/3200)*1000</f>
        <v>0.18142361111111113</v>
      </c>
      <c r="L27" s="59">
        <v>12</v>
      </c>
      <c r="M27" s="89">
        <f aca="true" t="shared" si="13" ref="M27:M38">(+I27/3200)*3000</f>
        <v>0.5442708333333334</v>
      </c>
    </row>
    <row r="28" spans="1:13" ht="26.25" customHeight="1">
      <c r="A28" s="67"/>
      <c r="B28" s="5" t="s">
        <v>143</v>
      </c>
      <c r="C28" s="18">
        <v>0.2847222222222222</v>
      </c>
      <c r="D28" s="17">
        <f t="shared" si="12"/>
        <v>0.30972222222222223</v>
      </c>
      <c r="E28" s="6"/>
      <c r="F28" s="17"/>
      <c r="G28" s="6"/>
      <c r="H28" s="10"/>
      <c r="I28" s="55">
        <v>0.5944444444444444</v>
      </c>
      <c r="J28" s="6">
        <f aca="true" t="shared" si="14" ref="J28:J38">(+I28/3200)*1600</f>
        <v>0.2972222222222222</v>
      </c>
      <c r="K28" s="6">
        <f aca="true" t="shared" si="15" ref="K28:K38">(+I28/3200)*1000</f>
        <v>0.18576388888888887</v>
      </c>
      <c r="L28" s="59">
        <v>16</v>
      </c>
      <c r="M28" s="89">
        <f t="shared" si="13"/>
        <v>0.5572916666666666</v>
      </c>
    </row>
    <row r="29" spans="1:13" ht="26.25" customHeight="1">
      <c r="A29" s="67"/>
      <c r="B29" s="5" t="s">
        <v>85</v>
      </c>
      <c r="C29" s="18">
        <v>0.2798611111111111</v>
      </c>
      <c r="D29" s="17">
        <f t="shared" si="12"/>
        <v>0.31805555555555554</v>
      </c>
      <c r="E29" s="6"/>
      <c r="F29" s="17"/>
      <c r="G29" s="6"/>
      <c r="H29" s="10"/>
      <c r="I29" s="55">
        <v>0.5979166666666667</v>
      </c>
      <c r="J29" s="6">
        <f t="shared" si="14"/>
        <v>0.2989583333333333</v>
      </c>
      <c r="K29" s="6">
        <f t="shared" si="15"/>
        <v>0.18684895833333331</v>
      </c>
      <c r="L29" s="59">
        <v>17</v>
      </c>
      <c r="M29" s="89">
        <f t="shared" si="13"/>
        <v>0.560546875</v>
      </c>
    </row>
    <row r="30" spans="1:13" ht="26.25" customHeight="1">
      <c r="A30" s="67"/>
      <c r="B30" s="5" t="s">
        <v>141</v>
      </c>
      <c r="C30" s="18">
        <v>0.2881944444444445</v>
      </c>
      <c r="D30" s="17">
        <f t="shared" si="12"/>
        <v>0.31388888888888883</v>
      </c>
      <c r="E30" s="6"/>
      <c r="F30" s="17"/>
      <c r="G30" s="6"/>
      <c r="H30" s="10"/>
      <c r="I30" s="55">
        <v>0.6020833333333333</v>
      </c>
      <c r="J30" s="6">
        <f t="shared" si="14"/>
        <v>0.30104166666666665</v>
      </c>
      <c r="K30" s="6">
        <f t="shared" si="15"/>
        <v>0.18815104166666666</v>
      </c>
      <c r="L30" s="59">
        <v>20</v>
      </c>
      <c r="M30" s="89">
        <f t="shared" si="13"/>
        <v>0.564453125</v>
      </c>
    </row>
    <row r="31" spans="1:13" ht="26.25" customHeight="1">
      <c r="A31" s="67"/>
      <c r="B31" s="5" t="s">
        <v>161</v>
      </c>
      <c r="C31" s="18">
        <v>0.27847222222222223</v>
      </c>
      <c r="D31" s="17">
        <f t="shared" si="12"/>
        <v>0.32847222222222217</v>
      </c>
      <c r="E31" s="6"/>
      <c r="F31" s="17"/>
      <c r="G31" s="6"/>
      <c r="H31" s="10"/>
      <c r="I31" s="55">
        <v>0.6069444444444444</v>
      </c>
      <c r="J31" s="6">
        <f t="shared" si="14"/>
        <v>0.3034722222222222</v>
      </c>
      <c r="K31" s="6">
        <f t="shared" si="15"/>
        <v>0.18967013888888887</v>
      </c>
      <c r="L31" s="59">
        <v>23</v>
      </c>
      <c r="M31" s="89">
        <f t="shared" si="13"/>
        <v>0.5690104166666666</v>
      </c>
    </row>
    <row r="32" spans="1:13" ht="26.25" customHeight="1">
      <c r="A32" s="67"/>
      <c r="B32" s="5" t="s">
        <v>112</v>
      </c>
      <c r="C32" s="18">
        <v>0.29444444444444445</v>
      </c>
      <c r="D32" s="17">
        <f t="shared" si="12"/>
        <v>0.31597222222222227</v>
      </c>
      <c r="E32" s="6"/>
      <c r="F32" s="17"/>
      <c r="G32" s="6"/>
      <c r="H32" s="10"/>
      <c r="I32" s="55">
        <v>0.6104166666666667</v>
      </c>
      <c r="J32" s="6">
        <f t="shared" si="14"/>
        <v>0.30520833333333336</v>
      </c>
      <c r="K32" s="6">
        <f t="shared" si="15"/>
        <v>0.19075520833333337</v>
      </c>
      <c r="L32" s="59">
        <v>26</v>
      </c>
      <c r="M32" s="89">
        <f t="shared" si="13"/>
        <v>0.5722656250000001</v>
      </c>
    </row>
    <row r="33" spans="1:13" ht="26.25" customHeight="1">
      <c r="A33" s="67"/>
      <c r="B33" s="5" t="s">
        <v>61</v>
      </c>
      <c r="C33" s="18">
        <v>0.3020833333333333</v>
      </c>
      <c r="D33" s="17">
        <f t="shared" si="12"/>
        <v>0.3180555555555556</v>
      </c>
      <c r="E33" s="6"/>
      <c r="F33" s="17"/>
      <c r="G33" s="6"/>
      <c r="H33" s="10"/>
      <c r="I33" s="55">
        <v>0.6201388888888889</v>
      </c>
      <c r="J33" s="6">
        <f t="shared" si="14"/>
        <v>0.31006944444444445</v>
      </c>
      <c r="K33" s="6">
        <f t="shared" si="15"/>
        <v>0.1937934027777778</v>
      </c>
      <c r="L33" s="59">
        <v>30</v>
      </c>
      <c r="M33" s="89">
        <f t="shared" si="13"/>
        <v>0.5813802083333334</v>
      </c>
    </row>
    <row r="34" spans="1:13" ht="26.25" customHeight="1">
      <c r="A34" s="67"/>
      <c r="B34" s="5" t="s">
        <v>114</v>
      </c>
      <c r="C34" s="18">
        <v>0.30416666666666664</v>
      </c>
      <c r="D34" s="17">
        <f t="shared" si="12"/>
        <v>0.3166666666666667</v>
      </c>
      <c r="E34" s="6"/>
      <c r="F34" s="17"/>
      <c r="G34" s="6"/>
      <c r="H34" s="10"/>
      <c r="I34" s="55">
        <v>0.6208333333333333</v>
      </c>
      <c r="J34" s="6">
        <f t="shared" si="14"/>
        <v>0.3104166666666667</v>
      </c>
      <c r="K34" s="6">
        <f t="shared" si="15"/>
        <v>0.19401041666666666</v>
      </c>
      <c r="L34" s="59">
        <v>32</v>
      </c>
      <c r="M34" s="89">
        <f t="shared" si="13"/>
        <v>0.58203125</v>
      </c>
    </row>
    <row r="35" spans="1:13" ht="26.25" customHeight="1">
      <c r="A35" s="67"/>
      <c r="B35" s="5" t="s">
        <v>115</v>
      </c>
      <c r="C35" s="18">
        <v>0.3145833333333333</v>
      </c>
      <c r="D35" s="17">
        <f t="shared" si="12"/>
        <v>0.32986111111111116</v>
      </c>
      <c r="E35" s="6"/>
      <c r="F35" s="17"/>
      <c r="G35" s="6"/>
      <c r="H35" s="10"/>
      <c r="I35" s="55">
        <v>0.6444444444444445</v>
      </c>
      <c r="J35" s="6">
        <f t="shared" si="14"/>
        <v>0.32222222222222224</v>
      </c>
      <c r="K35" s="6">
        <f t="shared" si="15"/>
        <v>0.2013888888888889</v>
      </c>
      <c r="L35" s="59">
        <v>41</v>
      </c>
      <c r="M35" s="89">
        <f t="shared" si="13"/>
        <v>0.6041666666666666</v>
      </c>
    </row>
    <row r="36" spans="1:13" ht="26.25" customHeight="1">
      <c r="A36" s="67"/>
      <c r="B36" s="5" t="s">
        <v>142</v>
      </c>
      <c r="C36" s="18">
        <v>0.3333333333333333</v>
      </c>
      <c r="D36" s="17">
        <f t="shared" si="12"/>
        <v>0.31736111111111115</v>
      </c>
      <c r="E36" s="6"/>
      <c r="F36" s="17"/>
      <c r="G36" s="6"/>
      <c r="H36" s="10"/>
      <c r="I36" s="55">
        <v>0.6506944444444445</v>
      </c>
      <c r="J36" s="6">
        <f t="shared" si="14"/>
        <v>0.32534722222222223</v>
      </c>
      <c r="K36" s="6">
        <f t="shared" si="15"/>
        <v>0.2033420138888889</v>
      </c>
      <c r="L36" s="59">
        <v>46</v>
      </c>
      <c r="M36" s="89">
        <f t="shared" si="13"/>
        <v>0.6100260416666666</v>
      </c>
    </row>
    <row r="37" spans="1:13" ht="26.25" customHeight="1">
      <c r="A37" s="67"/>
      <c r="B37" s="5" t="s">
        <v>113</v>
      </c>
      <c r="C37" s="18">
        <v>0.3458333333333334</v>
      </c>
      <c r="D37" s="17">
        <f t="shared" si="12"/>
        <v>0.3083333333333333</v>
      </c>
      <c r="E37" s="6"/>
      <c r="F37" s="17"/>
      <c r="G37" s="6"/>
      <c r="H37" s="10"/>
      <c r="I37" s="55">
        <v>0.6541666666666667</v>
      </c>
      <c r="J37" s="6">
        <f t="shared" si="14"/>
        <v>0.32708333333333334</v>
      </c>
      <c r="K37" s="6">
        <f t="shared" si="15"/>
        <v>0.20442708333333334</v>
      </c>
      <c r="L37" s="59">
        <v>48</v>
      </c>
      <c r="M37" s="89">
        <f t="shared" si="13"/>
        <v>0.61328125</v>
      </c>
    </row>
    <row r="38" spans="1:13" ht="26.25" customHeight="1">
      <c r="A38" s="67"/>
      <c r="B38" s="5" t="s">
        <v>105</v>
      </c>
      <c r="C38" s="18">
        <v>0.3611111111111111</v>
      </c>
      <c r="D38" s="17">
        <f t="shared" si="12"/>
        <v>0.30902777777777773</v>
      </c>
      <c r="E38" s="6"/>
      <c r="F38" s="17"/>
      <c r="G38" s="6"/>
      <c r="H38" s="10"/>
      <c r="I38" s="55">
        <v>0.6701388888888888</v>
      </c>
      <c r="J38" s="6">
        <f t="shared" si="14"/>
        <v>0.3350694444444444</v>
      </c>
      <c r="K38" s="6">
        <f t="shared" si="15"/>
        <v>0.20941840277777776</v>
      </c>
      <c r="L38" s="59">
        <v>55</v>
      </c>
      <c r="M38" s="89">
        <f t="shared" si="13"/>
        <v>0.6282552083333333</v>
      </c>
    </row>
    <row r="39" spans="2:12" ht="14.25" customHeight="1">
      <c r="B39" s="137"/>
      <c r="C39" s="191" t="s">
        <v>72</v>
      </c>
      <c r="D39" s="192"/>
      <c r="E39" s="143" t="s">
        <v>88</v>
      </c>
      <c r="F39" s="193" t="s">
        <v>73</v>
      </c>
      <c r="G39" s="193"/>
      <c r="H39" s="10">
        <v>88</v>
      </c>
      <c r="I39" s="135" t="s">
        <v>46</v>
      </c>
      <c r="J39" s="17" t="s">
        <v>0</v>
      </c>
      <c r="K39" s="136" t="s">
        <v>82</v>
      </c>
      <c r="L39" s="113">
        <v>67</v>
      </c>
    </row>
  </sheetData>
  <sheetProtection/>
  <mergeCells count="6">
    <mergeCell ref="C25:D25"/>
    <mergeCell ref="F25:G25"/>
    <mergeCell ref="C39:D39"/>
    <mergeCell ref="F39:G39"/>
    <mergeCell ref="C15:D15"/>
    <mergeCell ref="F15:G15"/>
  </mergeCells>
  <printOptions/>
  <pageMargins left="0.5" right="0.5" top="0.5" bottom="0.5" header="0.5" footer="0.5"/>
  <pageSetup fitToHeight="1" fitToWidth="1" horizontalDpi="600" verticalDpi="600" orientation="portrait" scale="81" r:id="rId2"/>
  <rowBreaks count="1" manualBreakCount="1">
    <brk id="25" min="1" max="12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1"/>
  <sheetViews>
    <sheetView zoomScalePageLayoutView="0" workbookViewId="0" topLeftCell="A1">
      <selection activeCell="H8" sqref="H8:I8"/>
    </sheetView>
  </sheetViews>
  <sheetFormatPr defaultColWidth="9.140625" defaultRowHeight="12.75"/>
  <cols>
    <col min="1" max="1" width="4.421875" style="0" customWidth="1"/>
    <col min="2" max="2" width="22.28125" style="0" customWidth="1"/>
    <col min="3" max="3" width="8.28125" style="0" customWidth="1"/>
    <col min="4" max="4" width="9.57421875" style="0" customWidth="1"/>
    <col min="5" max="5" width="10.140625" style="0" customWidth="1"/>
    <col min="6" max="6" width="7.421875" style="0" customWidth="1"/>
    <col min="7" max="7" width="9.421875" style="0" customWidth="1"/>
    <col min="8" max="8" width="8.8515625" style="0" customWidth="1"/>
    <col min="9" max="9" width="8.28125" style="0" customWidth="1"/>
    <col min="10" max="10" width="5.57421875" style="60" customWidth="1"/>
    <col min="11" max="11" width="8.28125" style="122" customWidth="1"/>
    <col min="12" max="12" width="7.28125" style="122" customWidth="1"/>
  </cols>
  <sheetData>
    <row r="2" ht="13.5" thickBot="1"/>
    <row r="3" spans="2:10" ht="16.5" thickTop="1">
      <c r="B3" s="38" t="s">
        <v>243</v>
      </c>
      <c r="C3" s="39" t="s">
        <v>242</v>
      </c>
      <c r="D3" s="39"/>
      <c r="E3" s="39"/>
      <c r="F3" s="40"/>
      <c r="G3" s="41" t="s">
        <v>35</v>
      </c>
      <c r="H3" s="42"/>
      <c r="I3" s="42"/>
      <c r="J3" s="61"/>
    </row>
    <row r="4" spans="2:10" ht="15.75">
      <c r="B4" s="44" t="s">
        <v>246</v>
      </c>
      <c r="C4" s="2"/>
      <c r="D4" s="2"/>
      <c r="E4" s="2"/>
      <c r="F4" s="3"/>
      <c r="G4" s="1" t="s">
        <v>0</v>
      </c>
      <c r="H4" s="66" t="s">
        <v>0</v>
      </c>
      <c r="I4" s="4"/>
      <c r="J4" s="62"/>
    </row>
    <row r="5" spans="2:10" ht="10.5" customHeight="1">
      <c r="B5" s="44"/>
      <c r="C5" s="2"/>
      <c r="D5" s="2"/>
      <c r="E5" s="2"/>
      <c r="F5" s="3"/>
      <c r="G5" s="1"/>
      <c r="H5" s="4"/>
      <c r="I5" s="4"/>
      <c r="J5" s="62"/>
    </row>
    <row r="6" spans="2:11" ht="13.5" thickBot="1">
      <c r="B6" s="56" t="s">
        <v>17</v>
      </c>
      <c r="C6" s="29" t="s">
        <v>1</v>
      </c>
      <c r="D6" s="29" t="s">
        <v>2</v>
      </c>
      <c r="E6" s="35" t="s">
        <v>96</v>
      </c>
      <c r="F6" s="31" t="s">
        <v>95</v>
      </c>
      <c r="G6" s="32" t="s">
        <v>3</v>
      </c>
      <c r="H6" s="35" t="s">
        <v>81</v>
      </c>
      <c r="I6" s="35" t="s">
        <v>78</v>
      </c>
      <c r="J6" s="63" t="s">
        <v>18</v>
      </c>
      <c r="K6" s="123"/>
    </row>
    <row r="7" spans="1:11" ht="27.75" customHeight="1" thickTop="1">
      <c r="A7" s="67"/>
      <c r="B7" s="34" t="s">
        <v>31</v>
      </c>
      <c r="C7" s="18">
        <v>0.2333333333333333</v>
      </c>
      <c r="D7" s="17">
        <f aca="true" t="shared" si="0" ref="D7:D30">+E7-C7</f>
        <v>0.24722222222222226</v>
      </c>
      <c r="E7" s="79">
        <v>0.48055555555555557</v>
      </c>
      <c r="F7" s="19">
        <f aca="true" t="shared" si="1" ref="F7:F30">+G7-E7</f>
        <v>0.12013888888888885</v>
      </c>
      <c r="G7" s="21">
        <v>0.6006944444444444</v>
      </c>
      <c r="H7" s="6">
        <f aca="true" t="shared" si="2" ref="H7:H30">(+G7/4000)*1600</f>
        <v>0.24027777777777776</v>
      </c>
      <c r="I7" s="6">
        <f aca="true" t="shared" si="3" ref="I7:I30">(+G7/4000)*1000</f>
        <v>0.1501736111111111</v>
      </c>
      <c r="J7" s="64">
        <v>1</v>
      </c>
      <c r="K7" s="124"/>
    </row>
    <row r="8" spans="1:11" ht="27.75" customHeight="1">
      <c r="A8" s="67"/>
      <c r="B8" s="34" t="s">
        <v>63</v>
      </c>
      <c r="C8" s="18">
        <v>0.24166666666666667</v>
      </c>
      <c r="D8" s="17">
        <f t="shared" si="0"/>
        <v>0.26041666666666663</v>
      </c>
      <c r="E8" s="79">
        <v>0.5020833333333333</v>
      </c>
      <c r="F8" s="19">
        <f t="shared" si="1"/>
        <v>0.12638888888888888</v>
      </c>
      <c r="G8" s="21">
        <v>0.6284722222222222</v>
      </c>
      <c r="H8" s="6">
        <f t="shared" si="2"/>
        <v>0.2513888888888889</v>
      </c>
      <c r="I8" s="6">
        <f t="shared" si="3"/>
        <v>0.15711805555555555</v>
      </c>
      <c r="J8" s="64">
        <v>5</v>
      </c>
      <c r="K8" s="124"/>
    </row>
    <row r="9" spans="1:11" ht="27.75" customHeight="1">
      <c r="A9" s="67"/>
      <c r="B9" s="34" t="s">
        <v>76</v>
      </c>
      <c r="C9" s="18">
        <v>0.25416666666666665</v>
      </c>
      <c r="D9" s="17">
        <f t="shared" si="0"/>
        <v>0.26527777777777783</v>
      </c>
      <c r="E9" s="79">
        <v>0.5194444444444445</v>
      </c>
      <c r="F9" s="19">
        <f t="shared" si="1"/>
        <v>0.12638888888888888</v>
      </c>
      <c r="G9" s="21">
        <v>0.6458333333333334</v>
      </c>
      <c r="H9" s="6">
        <f t="shared" si="2"/>
        <v>0.2583333333333333</v>
      </c>
      <c r="I9" s="6">
        <f t="shared" si="3"/>
        <v>0.16145833333333334</v>
      </c>
      <c r="J9" s="64">
        <v>8</v>
      </c>
      <c r="K9" s="124"/>
    </row>
    <row r="10" spans="1:11" ht="27.75" customHeight="1">
      <c r="A10" s="67"/>
      <c r="B10" s="5" t="s">
        <v>38</v>
      </c>
      <c r="C10" s="18">
        <v>0.2534722222222222</v>
      </c>
      <c r="D10" s="17">
        <f t="shared" si="0"/>
        <v>0.27361111111111114</v>
      </c>
      <c r="E10" s="79">
        <v>0.5270833333333333</v>
      </c>
      <c r="F10" s="19">
        <f t="shared" si="1"/>
        <v>0.12916666666666665</v>
      </c>
      <c r="G10" s="21">
        <v>0.65625</v>
      </c>
      <c r="H10" s="6">
        <f t="shared" si="2"/>
        <v>0.2625</v>
      </c>
      <c r="I10" s="6">
        <f t="shared" si="3"/>
        <v>0.1640625</v>
      </c>
      <c r="J10" s="59">
        <v>12</v>
      </c>
      <c r="K10" s="124"/>
    </row>
    <row r="11" spans="1:11" ht="27.75" customHeight="1">
      <c r="A11" s="67"/>
      <c r="B11" s="5" t="s">
        <v>26</v>
      </c>
      <c r="C11" s="18">
        <v>0.25972222222222224</v>
      </c>
      <c r="D11" s="17">
        <f t="shared" si="0"/>
        <v>0.2625</v>
      </c>
      <c r="E11" s="79">
        <v>0.5222222222222223</v>
      </c>
      <c r="F11" s="19">
        <f t="shared" si="1"/>
        <v>0.14722222222222214</v>
      </c>
      <c r="G11" s="21">
        <v>0.6694444444444444</v>
      </c>
      <c r="H11" s="6">
        <f t="shared" si="2"/>
        <v>0.2677777777777778</v>
      </c>
      <c r="I11" s="6">
        <f t="shared" si="3"/>
        <v>0.1673611111111111</v>
      </c>
      <c r="J11" s="59">
        <v>20</v>
      </c>
      <c r="K11" s="124"/>
    </row>
    <row r="12" spans="1:11" ht="27.75" customHeight="1">
      <c r="A12" s="67"/>
      <c r="B12" s="5" t="s">
        <v>27</v>
      </c>
      <c r="C12" s="18">
        <v>0.26319444444444445</v>
      </c>
      <c r="D12" s="17">
        <f t="shared" si="0"/>
        <v>0.26666666666666666</v>
      </c>
      <c r="E12" s="79">
        <v>0.5298611111111111</v>
      </c>
      <c r="F12" s="19">
        <f t="shared" si="1"/>
        <v>0.1513888888888889</v>
      </c>
      <c r="G12" s="21">
        <v>0.68125</v>
      </c>
      <c r="H12" s="6">
        <f t="shared" si="2"/>
        <v>0.2725</v>
      </c>
      <c r="I12" s="6">
        <f t="shared" si="3"/>
        <v>0.1703125</v>
      </c>
      <c r="J12" s="59">
        <v>22</v>
      </c>
      <c r="K12" s="124"/>
    </row>
    <row r="13" spans="1:11" ht="27.75" customHeight="1">
      <c r="A13" s="67"/>
      <c r="B13" s="5" t="s">
        <v>62</v>
      </c>
      <c r="C13" s="18">
        <v>0.28125</v>
      </c>
      <c r="D13" s="17">
        <f t="shared" si="0"/>
        <v>0.2791666666666667</v>
      </c>
      <c r="E13" s="79">
        <v>0.5604166666666667</v>
      </c>
      <c r="F13" s="19">
        <f t="shared" si="1"/>
        <v>0.15902777777777777</v>
      </c>
      <c r="G13" s="21">
        <v>0.7194444444444444</v>
      </c>
      <c r="H13" s="6">
        <f t="shared" si="2"/>
        <v>0.2877777777777778</v>
      </c>
      <c r="I13" s="6">
        <f t="shared" si="3"/>
        <v>0.1798611111111111</v>
      </c>
      <c r="J13" s="59">
        <v>55</v>
      </c>
      <c r="K13" s="124"/>
    </row>
    <row r="14" spans="1:11" ht="27.75" customHeight="1">
      <c r="A14" s="67"/>
      <c r="B14" s="5" t="s">
        <v>43</v>
      </c>
      <c r="C14" s="18">
        <v>0.29375</v>
      </c>
      <c r="D14" s="17">
        <f t="shared" si="0"/>
        <v>0.3187499999999999</v>
      </c>
      <c r="E14" s="79">
        <v>0.6124999999999999</v>
      </c>
      <c r="F14" s="19">
        <f t="shared" si="1"/>
        <v>0.14722222222222237</v>
      </c>
      <c r="G14" s="21">
        <v>0.7597222222222223</v>
      </c>
      <c r="H14" s="6">
        <f t="shared" si="2"/>
        <v>0.30388888888888893</v>
      </c>
      <c r="I14" s="6">
        <f t="shared" si="3"/>
        <v>0.18993055555555557</v>
      </c>
      <c r="J14" s="59">
        <v>80</v>
      </c>
      <c r="K14" s="124"/>
    </row>
    <row r="15" spans="1:11" ht="27.75" customHeight="1">
      <c r="A15" s="67"/>
      <c r="B15" s="5" t="s">
        <v>136</v>
      </c>
      <c r="C15" s="18">
        <v>0.3055555555555555</v>
      </c>
      <c r="D15" s="17">
        <f t="shared" si="0"/>
        <v>0.31736111111111115</v>
      </c>
      <c r="E15" s="79">
        <v>0.6229166666666667</v>
      </c>
      <c r="F15" s="19">
        <f t="shared" si="1"/>
        <v>0.1513888888888888</v>
      </c>
      <c r="G15" s="21">
        <v>0.7743055555555555</v>
      </c>
      <c r="H15" s="6">
        <f t="shared" si="2"/>
        <v>0.3097222222222222</v>
      </c>
      <c r="I15" s="6">
        <f t="shared" si="3"/>
        <v>0.19357638888888887</v>
      </c>
      <c r="J15" s="59">
        <v>92</v>
      </c>
      <c r="K15" s="124"/>
    </row>
    <row r="16" spans="1:11" ht="27.75" customHeight="1">
      <c r="A16" s="67"/>
      <c r="B16" s="5" t="s">
        <v>33</v>
      </c>
      <c r="C16" s="18">
        <v>0.30069444444444443</v>
      </c>
      <c r="D16" s="17">
        <f t="shared" si="0"/>
        <v>0.3277777777777778</v>
      </c>
      <c r="E16" s="79">
        <v>0.6284722222222222</v>
      </c>
      <c r="F16" s="19">
        <f t="shared" si="1"/>
        <v>0.15000000000000002</v>
      </c>
      <c r="G16" s="21">
        <v>0.7784722222222222</v>
      </c>
      <c r="H16" s="6">
        <f t="shared" si="2"/>
        <v>0.31138888888888894</v>
      </c>
      <c r="I16" s="6">
        <f t="shared" si="3"/>
        <v>0.19461805555555556</v>
      </c>
      <c r="J16" s="59">
        <v>97</v>
      </c>
      <c r="K16" s="124"/>
    </row>
    <row r="17" spans="1:11" ht="27.75" customHeight="1">
      <c r="A17" s="67"/>
      <c r="B17" s="5" t="s">
        <v>45</v>
      </c>
      <c r="C17" s="18">
        <v>0.3104166666666667</v>
      </c>
      <c r="D17" s="17">
        <f t="shared" si="0"/>
        <v>0.32291666666666663</v>
      </c>
      <c r="E17" s="79">
        <v>0.6333333333333333</v>
      </c>
      <c r="F17" s="19">
        <f t="shared" si="1"/>
        <v>0.157638888888889</v>
      </c>
      <c r="G17" s="21">
        <v>0.7909722222222223</v>
      </c>
      <c r="H17" s="6">
        <f t="shared" si="2"/>
        <v>0.31638888888888894</v>
      </c>
      <c r="I17" s="6">
        <f t="shared" si="3"/>
        <v>0.19774305555555557</v>
      </c>
      <c r="J17" s="59">
        <v>101</v>
      </c>
      <c r="K17" s="124"/>
    </row>
    <row r="18" spans="1:11" ht="27.75" customHeight="1">
      <c r="A18" s="67"/>
      <c r="B18" s="5" t="s">
        <v>119</v>
      </c>
      <c r="C18" s="18"/>
      <c r="D18" s="17">
        <f t="shared" si="0"/>
        <v>0</v>
      </c>
      <c r="E18" s="79"/>
      <c r="F18" s="19">
        <f t="shared" si="1"/>
        <v>0.7923611111111111</v>
      </c>
      <c r="G18" s="21">
        <v>0.7923611111111111</v>
      </c>
      <c r="H18" s="6">
        <f t="shared" si="2"/>
        <v>0.3169444444444444</v>
      </c>
      <c r="I18" s="6">
        <f t="shared" si="3"/>
        <v>0.19809027777777777</v>
      </c>
      <c r="J18" s="59">
        <v>102</v>
      </c>
      <c r="K18" s="124"/>
    </row>
    <row r="19" spans="1:11" ht="27.75" customHeight="1">
      <c r="A19" s="67"/>
      <c r="B19" s="5" t="s">
        <v>117</v>
      </c>
      <c r="C19" s="18">
        <v>0.30069444444444443</v>
      </c>
      <c r="D19" s="17">
        <f t="shared" si="0"/>
        <v>0.3326388888888889</v>
      </c>
      <c r="E19" s="79">
        <v>0.6333333333333333</v>
      </c>
      <c r="F19" s="19">
        <f t="shared" si="1"/>
        <v>0.17222222222222217</v>
      </c>
      <c r="G19" s="21">
        <v>0.8055555555555555</v>
      </c>
      <c r="H19" s="6">
        <f t="shared" si="2"/>
        <v>0.3222222222222222</v>
      </c>
      <c r="I19" s="6">
        <f t="shared" si="3"/>
        <v>0.20138888888888887</v>
      </c>
      <c r="J19" s="59">
        <v>110</v>
      </c>
      <c r="K19" s="124"/>
    </row>
    <row r="20" spans="1:11" ht="27.75" customHeight="1">
      <c r="A20" s="67"/>
      <c r="B20" s="5" t="s">
        <v>39</v>
      </c>
      <c r="C20" s="18">
        <v>0.31527777777777777</v>
      </c>
      <c r="D20" s="17">
        <f t="shared" si="0"/>
        <v>0.3354166666666667</v>
      </c>
      <c r="E20" s="79">
        <v>0.6506944444444445</v>
      </c>
      <c r="F20" s="19">
        <f t="shared" si="1"/>
        <v>0.15902777777777777</v>
      </c>
      <c r="G20" s="21">
        <v>0.8097222222222222</v>
      </c>
      <c r="H20" s="6">
        <f t="shared" si="2"/>
        <v>0.3238888888888889</v>
      </c>
      <c r="I20" s="6">
        <f t="shared" si="3"/>
        <v>0.20243055555555556</v>
      </c>
      <c r="J20" s="59">
        <v>117</v>
      </c>
      <c r="K20" s="124"/>
    </row>
    <row r="21" spans="1:12" ht="27.75" customHeight="1">
      <c r="A21" s="67"/>
      <c r="B21" s="5" t="s">
        <v>32</v>
      </c>
      <c r="C21" s="18">
        <v>0.31666666666666665</v>
      </c>
      <c r="D21" s="17">
        <f t="shared" si="0"/>
        <v>0.3340277777777778</v>
      </c>
      <c r="E21" s="79">
        <v>0.6506944444444445</v>
      </c>
      <c r="F21" s="19">
        <f t="shared" si="1"/>
        <v>0.1611111111111111</v>
      </c>
      <c r="G21" s="21">
        <v>0.8118055555555556</v>
      </c>
      <c r="H21" s="6">
        <f t="shared" si="2"/>
        <v>0.3247222222222222</v>
      </c>
      <c r="I21" s="6">
        <f t="shared" si="3"/>
        <v>0.2029513888888889</v>
      </c>
      <c r="J21" s="59">
        <v>118</v>
      </c>
      <c r="K21" s="124"/>
      <c r="L21" s="124"/>
    </row>
    <row r="22" spans="1:12" ht="27.75" customHeight="1">
      <c r="A22" s="67"/>
      <c r="B22" s="5" t="s">
        <v>21</v>
      </c>
      <c r="C22" s="18">
        <v>0.31666666666666665</v>
      </c>
      <c r="D22" s="17">
        <f t="shared" si="0"/>
        <v>0.3340277777777778</v>
      </c>
      <c r="E22" s="79">
        <v>0.6506944444444445</v>
      </c>
      <c r="F22" s="19">
        <f t="shared" si="1"/>
        <v>0.16388888888888886</v>
      </c>
      <c r="G22" s="21">
        <v>0.8145833333333333</v>
      </c>
      <c r="H22" s="6">
        <f t="shared" si="2"/>
        <v>0.3258333333333333</v>
      </c>
      <c r="I22" s="6">
        <f t="shared" si="3"/>
        <v>0.20364583333333333</v>
      </c>
      <c r="J22" s="59">
        <v>119</v>
      </c>
      <c r="K22" s="124"/>
      <c r="L22" s="124"/>
    </row>
    <row r="23" spans="1:12" ht="27.75" customHeight="1">
      <c r="A23" s="67"/>
      <c r="B23" s="5" t="s">
        <v>66</v>
      </c>
      <c r="C23" s="18">
        <v>0.30833333333333335</v>
      </c>
      <c r="D23" s="17">
        <f t="shared" si="0"/>
        <v>0.3506944444444444</v>
      </c>
      <c r="E23" s="79">
        <v>0.6590277777777778</v>
      </c>
      <c r="F23" s="19">
        <f t="shared" si="1"/>
        <v>0.1597222222222222</v>
      </c>
      <c r="G23" s="21">
        <v>0.81875</v>
      </c>
      <c r="H23" s="6">
        <f t="shared" si="2"/>
        <v>0.32749999999999996</v>
      </c>
      <c r="I23" s="6">
        <f t="shared" si="3"/>
        <v>0.2046875</v>
      </c>
      <c r="J23" s="59">
        <v>122</v>
      </c>
      <c r="K23" s="124"/>
      <c r="L23" s="124"/>
    </row>
    <row r="24" spans="1:12" ht="27.75" customHeight="1">
      <c r="A24" s="67"/>
      <c r="B24" s="5" t="s">
        <v>94</v>
      </c>
      <c r="C24" s="18">
        <v>0.34375</v>
      </c>
      <c r="D24" s="17">
        <f t="shared" si="0"/>
        <v>0.3520833333333333</v>
      </c>
      <c r="E24" s="79">
        <v>0.6958333333333333</v>
      </c>
      <c r="F24" s="19">
        <f t="shared" si="1"/>
        <v>0.1645833333333333</v>
      </c>
      <c r="G24" s="21">
        <v>0.8604166666666666</v>
      </c>
      <c r="H24" s="6">
        <f t="shared" si="2"/>
        <v>0.3441666666666666</v>
      </c>
      <c r="I24" s="6">
        <f t="shared" si="3"/>
        <v>0.21510416666666665</v>
      </c>
      <c r="J24" s="59">
        <v>139</v>
      </c>
      <c r="K24" s="124"/>
      <c r="L24" s="124"/>
    </row>
    <row r="25" spans="1:12" ht="27.75" customHeight="1">
      <c r="A25" s="67"/>
      <c r="B25" s="5" t="s">
        <v>77</v>
      </c>
      <c r="C25" s="18">
        <v>0.3333333333333333</v>
      </c>
      <c r="D25" s="17">
        <f t="shared" si="0"/>
        <v>0.3659722222222223</v>
      </c>
      <c r="E25" s="17">
        <v>0.6993055555555556</v>
      </c>
      <c r="F25" s="19">
        <f t="shared" si="1"/>
        <v>0.16180555555555554</v>
      </c>
      <c r="G25" s="21">
        <v>0.8611111111111112</v>
      </c>
      <c r="H25" s="6">
        <f t="shared" si="2"/>
        <v>0.3444444444444445</v>
      </c>
      <c r="I25" s="6">
        <f t="shared" si="3"/>
        <v>0.2152777777777778</v>
      </c>
      <c r="J25" s="117">
        <v>141</v>
      </c>
      <c r="K25" s="124"/>
      <c r="L25" s="124"/>
    </row>
    <row r="26" spans="1:12" ht="27.75" customHeight="1">
      <c r="A26" s="67"/>
      <c r="B26" s="5" t="s">
        <v>163</v>
      </c>
      <c r="C26" s="18">
        <v>0.3333333333333333</v>
      </c>
      <c r="D26" s="17">
        <f t="shared" si="0"/>
        <v>0.3625</v>
      </c>
      <c r="E26" s="79">
        <v>0.6958333333333333</v>
      </c>
      <c r="F26" s="19">
        <f t="shared" si="1"/>
        <v>0.16527777777777786</v>
      </c>
      <c r="G26" s="21">
        <v>0.8611111111111112</v>
      </c>
      <c r="H26" s="6">
        <f t="shared" si="2"/>
        <v>0.3444444444444445</v>
      </c>
      <c r="I26" s="6">
        <f t="shared" si="3"/>
        <v>0.2152777777777778</v>
      </c>
      <c r="J26" s="59">
        <v>142</v>
      </c>
      <c r="K26" s="124"/>
      <c r="L26" s="124"/>
    </row>
    <row r="27" spans="1:12" ht="27.75" customHeight="1">
      <c r="A27" s="67"/>
      <c r="B27" s="5" t="s">
        <v>120</v>
      </c>
      <c r="C27" s="18">
        <v>0.33958333333333335</v>
      </c>
      <c r="D27" s="17">
        <f t="shared" si="0"/>
        <v>0.35624999999999996</v>
      </c>
      <c r="E27" s="79">
        <v>0.6958333333333333</v>
      </c>
      <c r="F27" s="19">
        <f t="shared" si="1"/>
        <v>0.1659722222222223</v>
      </c>
      <c r="G27" s="21">
        <v>0.8618055555555556</v>
      </c>
      <c r="H27" s="6">
        <f t="shared" si="2"/>
        <v>0.34472222222222226</v>
      </c>
      <c r="I27" s="6">
        <f t="shared" si="3"/>
        <v>0.2154513888888889</v>
      </c>
      <c r="J27" s="59">
        <v>143</v>
      </c>
      <c r="K27" s="124"/>
      <c r="L27" s="124"/>
    </row>
    <row r="28" spans="1:12" ht="27.75" customHeight="1">
      <c r="A28" s="67"/>
      <c r="B28" s="5" t="s">
        <v>75</v>
      </c>
      <c r="C28" s="18">
        <v>0.31666666666666665</v>
      </c>
      <c r="D28" s="17">
        <f t="shared" si="0"/>
        <v>0.38055555555555565</v>
      </c>
      <c r="E28" s="79">
        <v>0.6972222222222223</v>
      </c>
      <c r="F28" s="19">
        <f t="shared" si="1"/>
        <v>0.17569444444444438</v>
      </c>
      <c r="G28" s="21">
        <v>0.8729166666666667</v>
      </c>
      <c r="H28" s="6">
        <f t="shared" si="2"/>
        <v>0.3491666666666667</v>
      </c>
      <c r="I28" s="6">
        <f t="shared" si="3"/>
        <v>0.21822916666666667</v>
      </c>
      <c r="J28" s="59">
        <v>144</v>
      </c>
      <c r="K28" s="124"/>
      <c r="L28" s="124"/>
    </row>
    <row r="29" spans="1:12" ht="27.75" customHeight="1">
      <c r="A29" s="67"/>
      <c r="B29" s="5" t="s">
        <v>137</v>
      </c>
      <c r="C29" s="18">
        <v>0.3541666666666667</v>
      </c>
      <c r="D29" s="17">
        <f t="shared" si="0"/>
        <v>0.39305555555555555</v>
      </c>
      <c r="E29" s="79">
        <v>0.7472222222222222</v>
      </c>
      <c r="F29" s="19">
        <f t="shared" si="1"/>
        <v>0.1743055555555556</v>
      </c>
      <c r="G29" s="21">
        <v>0.9215277777777778</v>
      </c>
      <c r="H29" s="6">
        <f t="shared" si="2"/>
        <v>0.3686111111111111</v>
      </c>
      <c r="I29" s="6">
        <f t="shared" si="3"/>
        <v>0.23038194444444446</v>
      </c>
      <c r="J29" s="59">
        <v>152</v>
      </c>
      <c r="K29" s="124"/>
      <c r="L29" s="124"/>
    </row>
    <row r="30" spans="1:10" ht="25.5" customHeight="1">
      <c r="A30" s="76"/>
      <c r="B30" s="5" t="s">
        <v>122</v>
      </c>
      <c r="C30" s="18">
        <v>0.3770833333333334</v>
      </c>
      <c r="D30" s="17">
        <f t="shared" si="0"/>
        <v>0.3812499999999999</v>
      </c>
      <c r="E30" s="79">
        <v>0.7583333333333333</v>
      </c>
      <c r="F30" s="19">
        <f t="shared" si="1"/>
        <v>0.18194444444444446</v>
      </c>
      <c r="G30" s="21">
        <v>0.9402777777777778</v>
      </c>
      <c r="H30" s="6">
        <f t="shared" si="2"/>
        <v>0.37611111111111106</v>
      </c>
      <c r="I30" s="6">
        <f t="shared" si="3"/>
        <v>0.23506944444444444</v>
      </c>
      <c r="J30" s="59">
        <v>158</v>
      </c>
    </row>
    <row r="31" spans="2:10" ht="15.75">
      <c r="B31" s="137" t="s">
        <v>0</v>
      </c>
      <c r="C31" s="187" t="s">
        <v>56</v>
      </c>
      <c r="D31" s="134">
        <v>46</v>
      </c>
      <c r="E31" s="139" t="s">
        <v>18</v>
      </c>
      <c r="F31" s="126" t="s">
        <v>245</v>
      </c>
      <c r="G31" s="140" t="s">
        <v>46</v>
      </c>
      <c r="H31" s="86">
        <f>+G11-G7</f>
        <v>0.06874999999999998</v>
      </c>
      <c r="I31" s="141" t="s">
        <v>80</v>
      </c>
      <c r="J31" s="117">
        <v>160</v>
      </c>
    </row>
    <row r="32" spans="1:12" ht="20.25" customHeight="1" thickBot="1">
      <c r="A32" s="67"/>
      <c r="B32" s="57" t="s">
        <v>244</v>
      </c>
      <c r="C32" s="37" t="s">
        <v>6</v>
      </c>
      <c r="D32" s="142" t="s">
        <v>0</v>
      </c>
      <c r="E32" s="24"/>
      <c r="F32" s="24"/>
      <c r="G32" s="90" t="s">
        <v>3</v>
      </c>
      <c r="H32" s="142" t="s">
        <v>79</v>
      </c>
      <c r="I32" s="35" t="s">
        <v>86</v>
      </c>
      <c r="J32" s="63" t="s">
        <v>18</v>
      </c>
      <c r="K32" s="125" t="s">
        <v>0</v>
      </c>
      <c r="L32" s="125" t="s">
        <v>0</v>
      </c>
    </row>
    <row r="33" spans="1:12" ht="26.25" customHeight="1" thickTop="1">
      <c r="A33" s="67"/>
      <c r="B33" s="5" t="s">
        <v>138</v>
      </c>
      <c r="C33" s="18">
        <v>0.3111111111111111</v>
      </c>
      <c r="D33" s="17"/>
      <c r="E33" s="17"/>
      <c r="F33" s="19"/>
      <c r="G33" s="21">
        <v>0.5847222222222223</v>
      </c>
      <c r="H33" s="6">
        <f aca="true" t="shared" si="4" ref="H33:H40">(+G33/3000)*1600</f>
        <v>0.3118518518518519</v>
      </c>
      <c r="I33" s="6">
        <f aca="true" t="shared" si="5" ref="I33:I40">(+G33/3000)*1000</f>
        <v>0.19490740740740742</v>
      </c>
      <c r="J33" s="59">
        <v>40</v>
      </c>
      <c r="K33" s="89"/>
      <c r="L33" s="89"/>
    </row>
    <row r="34" spans="1:12" ht="26.25" customHeight="1">
      <c r="A34" s="67"/>
      <c r="B34" s="5" t="s">
        <v>87</v>
      </c>
      <c r="C34" s="18">
        <v>0.31527777777777777</v>
      </c>
      <c r="D34" s="17"/>
      <c r="E34" s="17"/>
      <c r="F34" s="19"/>
      <c r="G34" s="21">
        <v>0.5881944444444445</v>
      </c>
      <c r="H34" s="6">
        <f t="shared" si="4"/>
        <v>0.3137037037037037</v>
      </c>
      <c r="I34" s="6">
        <f t="shared" si="5"/>
        <v>0.19606481481481483</v>
      </c>
      <c r="J34" s="59">
        <v>44</v>
      </c>
      <c r="K34" s="89"/>
      <c r="L34" s="89"/>
    </row>
    <row r="35" spans="1:12" ht="26.25" customHeight="1">
      <c r="A35" s="67"/>
      <c r="B35" s="5" t="s">
        <v>121</v>
      </c>
      <c r="C35" s="18">
        <v>0.31527777777777777</v>
      </c>
      <c r="D35" s="17"/>
      <c r="E35" s="17"/>
      <c r="F35" s="19"/>
      <c r="G35" s="20">
        <v>0.5895833333333333</v>
      </c>
      <c r="H35" s="6">
        <f t="shared" si="4"/>
        <v>0.31444444444444447</v>
      </c>
      <c r="I35" s="6">
        <f t="shared" si="5"/>
        <v>0.19652777777777777</v>
      </c>
      <c r="J35" s="59">
        <v>46</v>
      </c>
      <c r="K35" s="89"/>
      <c r="L35" s="89"/>
    </row>
    <row r="36" spans="1:12" ht="26.25" customHeight="1">
      <c r="A36" s="67"/>
      <c r="B36" s="5" t="s">
        <v>118</v>
      </c>
      <c r="C36" s="18">
        <v>0.3576388888888889</v>
      </c>
      <c r="D36" s="17"/>
      <c r="E36" s="17"/>
      <c r="F36" s="19"/>
      <c r="G36" s="20">
        <v>0.6673611111111111</v>
      </c>
      <c r="H36" s="6">
        <f t="shared" si="4"/>
        <v>0.3559259259259259</v>
      </c>
      <c r="I36" s="6">
        <f t="shared" si="5"/>
        <v>0.22245370370370368</v>
      </c>
      <c r="J36" s="59">
        <v>85</v>
      </c>
      <c r="K36" s="89"/>
      <c r="L36" s="89"/>
    </row>
    <row r="37" spans="1:12" ht="26.25" customHeight="1">
      <c r="A37" s="67"/>
      <c r="B37" s="5" t="s">
        <v>188</v>
      </c>
      <c r="C37" s="18">
        <v>0.39375</v>
      </c>
      <c r="D37" s="17"/>
      <c r="E37" s="17"/>
      <c r="F37" s="19"/>
      <c r="G37" s="20">
        <v>0.7451388888888889</v>
      </c>
      <c r="H37" s="6">
        <f t="shared" si="4"/>
        <v>0.39740740740740743</v>
      </c>
      <c r="I37" s="6">
        <f t="shared" si="5"/>
        <v>0.24837962962962964</v>
      </c>
      <c r="J37" s="59">
        <v>102</v>
      </c>
      <c r="K37" s="89"/>
      <c r="L37" s="89"/>
    </row>
    <row r="38" spans="1:12" ht="26.25" customHeight="1">
      <c r="A38" s="67"/>
      <c r="B38" s="5" t="s">
        <v>167</v>
      </c>
      <c r="C38" s="18">
        <v>0.39999999999999997</v>
      </c>
      <c r="D38" s="17"/>
      <c r="E38" s="17"/>
      <c r="F38" s="19"/>
      <c r="G38" s="20">
        <v>0.7576388888888889</v>
      </c>
      <c r="H38" s="6">
        <f t="shared" si="4"/>
        <v>0.40407407407407403</v>
      </c>
      <c r="I38" s="6">
        <f t="shared" si="5"/>
        <v>0.25254629629629627</v>
      </c>
      <c r="J38" s="59">
        <v>103</v>
      </c>
      <c r="K38" s="89"/>
      <c r="L38" s="89"/>
    </row>
    <row r="39" spans="1:12" ht="24" customHeight="1">
      <c r="A39" s="76"/>
      <c r="B39" s="5" t="s">
        <v>166</v>
      </c>
      <c r="C39" s="18">
        <v>0.39999999999999997</v>
      </c>
      <c r="D39" s="17"/>
      <c r="E39" s="17"/>
      <c r="F39" s="19"/>
      <c r="G39" s="20">
        <v>0.7576388888888889</v>
      </c>
      <c r="H39" s="6">
        <f t="shared" si="4"/>
        <v>0.40407407407407403</v>
      </c>
      <c r="I39" s="6">
        <f t="shared" si="5"/>
        <v>0.25254629629629627</v>
      </c>
      <c r="J39" s="59">
        <v>104</v>
      </c>
      <c r="K39" s="89"/>
      <c r="L39" s="89"/>
    </row>
    <row r="40" spans="2:10" ht="23.25" customHeight="1">
      <c r="B40" s="5" t="s">
        <v>169</v>
      </c>
      <c r="C40" s="18">
        <v>0.43333333333333335</v>
      </c>
      <c r="D40" s="17"/>
      <c r="E40" s="17"/>
      <c r="F40" s="19"/>
      <c r="G40" s="20">
        <v>0.8312499999999999</v>
      </c>
      <c r="H40" s="6">
        <f t="shared" si="4"/>
        <v>0.44333333333333336</v>
      </c>
      <c r="I40" s="6">
        <f t="shared" si="5"/>
        <v>0.27708333333333335</v>
      </c>
      <c r="J40" s="59">
        <v>108</v>
      </c>
    </row>
    <row r="41" spans="2:10" ht="18.75" customHeight="1">
      <c r="B41" s="137" t="s">
        <v>0</v>
      </c>
      <c r="C41" s="187" t="s">
        <v>56</v>
      </c>
      <c r="D41" s="134" t="s">
        <v>0</v>
      </c>
      <c r="E41" s="139" t="s">
        <v>18</v>
      </c>
      <c r="F41" s="126" t="s">
        <v>0</v>
      </c>
      <c r="G41" s="140" t="s">
        <v>46</v>
      </c>
      <c r="H41" s="86">
        <f>+H37-H33</f>
        <v>0.08555555555555555</v>
      </c>
      <c r="I41" s="141" t="s">
        <v>80</v>
      </c>
      <c r="J41" s="117">
        <v>109</v>
      </c>
    </row>
  </sheetData>
  <sheetProtection/>
  <printOptions/>
  <pageMargins left="0.5" right="0.5" top="0.5" bottom="0.5" header="0.5" footer="0.5"/>
  <pageSetup fitToHeight="2" fitToWidth="1" horizontalDpi="600" verticalDpi="600" orientation="portrait" r:id="rId2"/>
  <rowBreaks count="1" manualBreakCount="1">
    <brk id="31" min="1" max="9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4"/>
  <sheetViews>
    <sheetView zoomScalePageLayoutView="0" workbookViewId="0" topLeftCell="C23">
      <selection activeCell="J24" sqref="J24:K24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3" width="8.421875" style="0" customWidth="1"/>
    <col min="4" max="4" width="7.7109375" style="0" customWidth="1"/>
    <col min="5" max="5" width="10.00390625" style="0" customWidth="1"/>
    <col min="6" max="6" width="7.8515625" style="0" customWidth="1"/>
    <col min="7" max="8" width="8.57421875" style="0" customWidth="1"/>
    <col min="9" max="9" width="11.28125" style="0" customWidth="1"/>
    <col min="10" max="10" width="8.8515625" style="0" customWidth="1"/>
    <col min="11" max="11" width="11.28125" style="0" customWidth="1"/>
    <col min="12" max="12" width="5.8515625" style="0" customWidth="1"/>
    <col min="13" max="13" width="9.00390625" style="84" customWidth="1"/>
  </cols>
  <sheetData>
    <row r="2" ht="13.5" thickBot="1"/>
    <row r="3" spans="2:12" ht="16.5" thickTop="1">
      <c r="B3" s="116" t="s">
        <v>243</v>
      </c>
      <c r="C3" s="39" t="s">
        <v>242</v>
      </c>
      <c r="D3" s="39"/>
      <c r="E3" s="39"/>
      <c r="F3" s="39"/>
      <c r="G3" s="39"/>
      <c r="H3" s="40"/>
      <c r="I3" s="119" t="s">
        <v>20</v>
      </c>
      <c r="J3" s="39"/>
      <c r="K3" s="77"/>
      <c r="L3" s="43" t="s">
        <v>0</v>
      </c>
    </row>
    <row r="4" spans="2:12" ht="15.75">
      <c r="B4" s="50" t="s">
        <v>34</v>
      </c>
      <c r="C4" s="2"/>
      <c r="D4" s="2"/>
      <c r="E4" s="2"/>
      <c r="F4" s="25" t="s">
        <v>0</v>
      </c>
      <c r="G4" s="2"/>
      <c r="H4" s="3"/>
      <c r="I4" s="120" t="s">
        <v>42</v>
      </c>
      <c r="J4" s="2"/>
      <c r="K4" s="2"/>
      <c r="L4" s="45" t="s">
        <v>0</v>
      </c>
    </row>
    <row r="5" spans="2:13" ht="12.75" customHeight="1">
      <c r="B5" s="50" t="s">
        <v>0</v>
      </c>
      <c r="C5" s="2"/>
      <c r="D5" s="2"/>
      <c r="E5" s="2"/>
      <c r="F5" s="25"/>
      <c r="G5" s="2" t="s">
        <v>0</v>
      </c>
      <c r="H5" s="3"/>
      <c r="I5" s="33"/>
      <c r="J5" s="2"/>
      <c r="K5" s="2"/>
      <c r="L5" s="45"/>
      <c r="M5"/>
    </row>
    <row r="6" spans="2:13" ht="16.5" thickBot="1">
      <c r="B6" s="56" t="s">
        <v>16</v>
      </c>
      <c r="C6" s="29" t="s">
        <v>1</v>
      </c>
      <c r="D6" s="29" t="s">
        <v>2</v>
      </c>
      <c r="E6" s="30" t="s">
        <v>7</v>
      </c>
      <c r="F6" s="35" t="s">
        <v>9</v>
      </c>
      <c r="G6" s="29" t="s">
        <v>8</v>
      </c>
      <c r="H6" s="31" t="s">
        <v>11</v>
      </c>
      <c r="I6" s="32" t="s">
        <v>3</v>
      </c>
      <c r="J6" s="30" t="s">
        <v>81</v>
      </c>
      <c r="K6" s="30" t="s">
        <v>78</v>
      </c>
      <c r="L6" s="51" t="s">
        <v>18</v>
      </c>
      <c r="M6" s="12"/>
    </row>
    <row r="7" spans="1:13" ht="27.75" customHeight="1" thickTop="1">
      <c r="A7" s="67"/>
      <c r="B7" s="5" t="s">
        <v>30</v>
      </c>
      <c r="C7" s="27">
        <v>0.2111111111111111</v>
      </c>
      <c r="D7" s="17">
        <f>+E7-C7</f>
        <v>0.22291666666666662</v>
      </c>
      <c r="E7" s="28">
        <v>0.43402777777777773</v>
      </c>
      <c r="F7" s="58">
        <f aca="true" t="shared" si="0" ref="F7:F25">+G7-E7</f>
        <v>0.2279722222222223</v>
      </c>
      <c r="G7" s="6">
        <f aca="true" t="shared" si="1" ref="G7:G25">(+I7/5000)*4800</f>
        <v>0.662</v>
      </c>
      <c r="H7" s="91">
        <f aca="true" t="shared" si="2" ref="H7:H25">AVERAGE(F7,D7)</f>
        <v>0.22544444444444445</v>
      </c>
      <c r="I7" s="36">
        <v>0.6895833333333333</v>
      </c>
      <c r="J7" s="6">
        <f>(+I7/5000)*1600</f>
        <v>0.22066666666666668</v>
      </c>
      <c r="K7" s="6">
        <f>(+I7/5000)*1000</f>
        <v>0.13791666666666666</v>
      </c>
      <c r="L7" s="85">
        <v>2</v>
      </c>
      <c r="M7" s="89"/>
    </row>
    <row r="8" spans="1:13" ht="27.75" customHeight="1">
      <c r="A8" s="67"/>
      <c r="B8" s="5" t="s">
        <v>44</v>
      </c>
      <c r="C8" s="18">
        <v>0.21875</v>
      </c>
      <c r="D8" s="17">
        <f>+E8-C8</f>
        <v>0.22638888888888892</v>
      </c>
      <c r="E8" s="6">
        <v>0.4451388888888889</v>
      </c>
      <c r="F8" s="58">
        <f t="shared" si="0"/>
        <v>0.2335277777777776</v>
      </c>
      <c r="G8" s="6">
        <f t="shared" si="1"/>
        <v>0.6786666666666665</v>
      </c>
      <c r="H8" s="91">
        <f t="shared" si="2"/>
        <v>0.22995833333333326</v>
      </c>
      <c r="I8" s="20">
        <v>0.7069444444444444</v>
      </c>
      <c r="J8" s="6">
        <f>(+I8/5000)*1600</f>
        <v>0.22622222222222219</v>
      </c>
      <c r="K8" s="6">
        <f>(+I8/5000)*1000</f>
        <v>0.14138888888888887</v>
      </c>
      <c r="L8" s="68">
        <v>7</v>
      </c>
      <c r="M8" s="89"/>
    </row>
    <row r="9" spans="1:13" ht="27.75" customHeight="1">
      <c r="A9" s="67"/>
      <c r="B9" s="5" t="s">
        <v>54</v>
      </c>
      <c r="C9" s="18">
        <v>0.23055555555555554</v>
      </c>
      <c r="D9" s="17">
        <f aca="true" t="shared" si="3" ref="D9:D25">+E9-C9</f>
        <v>0.24375</v>
      </c>
      <c r="E9" s="6">
        <v>0.47430555555555554</v>
      </c>
      <c r="F9" s="58">
        <f t="shared" si="0"/>
        <v>0.24836111111111114</v>
      </c>
      <c r="G9" s="6">
        <f t="shared" si="1"/>
        <v>0.7226666666666667</v>
      </c>
      <c r="H9" s="91">
        <f t="shared" si="2"/>
        <v>0.24605555555555558</v>
      </c>
      <c r="I9" s="36">
        <v>0.7527777777777778</v>
      </c>
      <c r="J9" s="6">
        <f aca="true" t="shared" si="4" ref="J9:J25">(+I9/5000)*1600</f>
        <v>0.24088888888888887</v>
      </c>
      <c r="K9" s="6">
        <f aca="true" t="shared" si="5" ref="K9:K25">(+I9/5000)*1000</f>
        <v>0.15055555555555555</v>
      </c>
      <c r="L9" s="68">
        <v>37</v>
      </c>
      <c r="M9" s="89"/>
    </row>
    <row r="10" spans="1:13" ht="27.75" customHeight="1">
      <c r="A10" s="67"/>
      <c r="B10" s="5" t="s">
        <v>59</v>
      </c>
      <c r="C10" s="18">
        <v>0.24305555555555555</v>
      </c>
      <c r="D10" s="17">
        <f t="shared" si="3"/>
        <v>0.2569444444444444</v>
      </c>
      <c r="E10" s="6">
        <v>0.5</v>
      </c>
      <c r="F10" s="58">
        <f t="shared" si="0"/>
        <v>0.2540000000000001</v>
      </c>
      <c r="G10" s="6">
        <f t="shared" si="1"/>
        <v>0.7540000000000001</v>
      </c>
      <c r="H10" s="91">
        <f t="shared" si="2"/>
        <v>0.25547222222222227</v>
      </c>
      <c r="I10" s="36">
        <v>0.7854166666666668</v>
      </c>
      <c r="J10" s="6">
        <f t="shared" si="4"/>
        <v>0.25133333333333335</v>
      </c>
      <c r="K10" s="6">
        <f t="shared" si="5"/>
        <v>0.15708333333333335</v>
      </c>
      <c r="L10" s="68">
        <v>77</v>
      </c>
      <c r="M10" s="89"/>
    </row>
    <row r="11" spans="1:13" ht="27.75" customHeight="1">
      <c r="A11" s="67"/>
      <c r="B11" s="5" t="s">
        <v>37</v>
      </c>
      <c r="C11" s="18">
        <v>0.25972222222222224</v>
      </c>
      <c r="D11" s="17">
        <f t="shared" si="3"/>
        <v>0.26805555555555555</v>
      </c>
      <c r="E11" s="6">
        <v>0.5277777777777778</v>
      </c>
      <c r="F11" s="58">
        <f t="shared" si="0"/>
        <v>0.27355555555555555</v>
      </c>
      <c r="G11" s="6">
        <f t="shared" si="1"/>
        <v>0.8013333333333333</v>
      </c>
      <c r="H11" s="91">
        <f t="shared" si="2"/>
        <v>0.2708055555555555</v>
      </c>
      <c r="I11" s="26">
        <v>0.8347222222222223</v>
      </c>
      <c r="J11" s="6">
        <f t="shared" si="4"/>
        <v>0.26711111111111113</v>
      </c>
      <c r="K11" s="6">
        <f t="shared" si="5"/>
        <v>0.16694444444444445</v>
      </c>
      <c r="L11" s="68">
        <v>109</v>
      </c>
      <c r="M11" s="89"/>
    </row>
    <row r="12" spans="1:13" ht="27.75" customHeight="1">
      <c r="A12" s="67"/>
      <c r="B12" s="5" t="s">
        <v>60</v>
      </c>
      <c r="C12" s="18">
        <v>0.2548611111111111</v>
      </c>
      <c r="D12" s="17">
        <f t="shared" si="3"/>
        <v>0.28125</v>
      </c>
      <c r="E12" s="6">
        <v>0.5361111111111111</v>
      </c>
      <c r="F12" s="58">
        <f t="shared" si="0"/>
        <v>0.29588888888888887</v>
      </c>
      <c r="G12" s="6">
        <f t="shared" si="1"/>
        <v>0.832</v>
      </c>
      <c r="H12" s="91">
        <f t="shared" si="2"/>
        <v>0.28856944444444443</v>
      </c>
      <c r="I12" s="36">
        <v>0.8666666666666667</v>
      </c>
      <c r="J12" s="6">
        <f t="shared" si="4"/>
        <v>0.2773333333333333</v>
      </c>
      <c r="K12" s="6">
        <f t="shared" si="5"/>
        <v>0.17333333333333334</v>
      </c>
      <c r="L12" s="68">
        <v>127</v>
      </c>
      <c r="M12" s="89"/>
    </row>
    <row r="13" spans="1:13" ht="27.75" customHeight="1">
      <c r="A13" s="67"/>
      <c r="B13" s="5" t="s">
        <v>51</v>
      </c>
      <c r="C13" s="93">
        <v>0.26458333333333334</v>
      </c>
      <c r="D13" s="17">
        <f t="shared" si="3"/>
        <v>0.2881944444444445</v>
      </c>
      <c r="E13" s="14">
        <v>0.5527777777777778</v>
      </c>
      <c r="F13" s="58">
        <f t="shared" si="0"/>
        <v>0.28188888888888886</v>
      </c>
      <c r="G13" s="6">
        <f t="shared" si="1"/>
        <v>0.8346666666666667</v>
      </c>
      <c r="H13" s="91">
        <f t="shared" si="2"/>
        <v>0.28504166666666664</v>
      </c>
      <c r="I13" s="26">
        <v>0.8694444444444445</v>
      </c>
      <c r="J13" s="6">
        <f t="shared" si="4"/>
        <v>0.27822222222222226</v>
      </c>
      <c r="K13" s="6">
        <f t="shared" si="5"/>
        <v>0.1738888888888889</v>
      </c>
      <c r="L13" s="68">
        <v>129</v>
      </c>
      <c r="M13" s="89"/>
    </row>
    <row r="14" spans="1:13" ht="27.75" customHeight="1">
      <c r="A14" s="67"/>
      <c r="B14" s="5" t="s">
        <v>58</v>
      </c>
      <c r="C14" s="18">
        <v>0.2673611111111111</v>
      </c>
      <c r="D14" s="17">
        <f t="shared" si="3"/>
        <v>0.2868055555555556</v>
      </c>
      <c r="E14" s="6">
        <v>0.5541666666666667</v>
      </c>
      <c r="F14" s="58">
        <f t="shared" si="0"/>
        <v>0.28183333333333327</v>
      </c>
      <c r="G14" s="6">
        <f t="shared" si="1"/>
        <v>0.836</v>
      </c>
      <c r="H14" s="91">
        <f t="shared" si="2"/>
        <v>0.28431944444444446</v>
      </c>
      <c r="I14" s="36">
        <v>0.8708333333333332</v>
      </c>
      <c r="J14" s="6">
        <f t="shared" si="4"/>
        <v>0.2786666666666666</v>
      </c>
      <c r="K14" s="6">
        <f t="shared" si="5"/>
        <v>0.17416666666666666</v>
      </c>
      <c r="L14" s="64">
        <v>130</v>
      </c>
      <c r="M14" s="89"/>
    </row>
    <row r="15" spans="1:13" ht="27.75" customHeight="1">
      <c r="A15" s="67"/>
      <c r="B15" s="5" t="s">
        <v>74</v>
      </c>
      <c r="C15" s="18">
        <v>0.26875</v>
      </c>
      <c r="D15" s="17">
        <f t="shared" si="3"/>
        <v>0.29097222222222224</v>
      </c>
      <c r="E15" s="79">
        <v>0.5597222222222222</v>
      </c>
      <c r="F15" s="58">
        <f t="shared" si="0"/>
        <v>0.29027777777777775</v>
      </c>
      <c r="G15" s="6">
        <f t="shared" si="1"/>
        <v>0.85</v>
      </c>
      <c r="H15" s="91">
        <f t="shared" si="2"/>
        <v>0.290625</v>
      </c>
      <c r="I15" s="36">
        <v>0.8854166666666666</v>
      </c>
      <c r="J15" s="6">
        <f t="shared" si="4"/>
        <v>0.2833333333333333</v>
      </c>
      <c r="K15" s="6">
        <f t="shared" si="5"/>
        <v>0.17708333333333331</v>
      </c>
      <c r="L15" s="64">
        <v>134</v>
      </c>
      <c r="M15" s="89"/>
    </row>
    <row r="16" spans="1:13" ht="27.75" customHeight="1">
      <c r="A16" s="67"/>
      <c r="B16" s="5" t="s">
        <v>109</v>
      </c>
      <c r="C16" s="18">
        <v>0.28194444444444444</v>
      </c>
      <c r="D16" s="17">
        <f t="shared" si="3"/>
        <v>0.2944444444444445</v>
      </c>
      <c r="E16" s="6">
        <v>0.576388888888889</v>
      </c>
      <c r="F16" s="58">
        <f t="shared" si="0"/>
        <v>0.28827777777777774</v>
      </c>
      <c r="G16" s="6">
        <f t="shared" si="1"/>
        <v>0.8646666666666667</v>
      </c>
      <c r="H16" s="91">
        <f t="shared" si="2"/>
        <v>0.2913611111111111</v>
      </c>
      <c r="I16" s="36">
        <v>0.9006944444444445</v>
      </c>
      <c r="J16" s="6">
        <f t="shared" si="4"/>
        <v>0.2882222222222222</v>
      </c>
      <c r="K16" s="6">
        <f t="shared" si="5"/>
        <v>0.18013888888888888</v>
      </c>
      <c r="L16" s="64">
        <v>145</v>
      </c>
      <c r="M16" s="89"/>
    </row>
    <row r="17" spans="1:13" ht="27.75" customHeight="1">
      <c r="A17" s="67"/>
      <c r="B17" s="5" t="s">
        <v>104</v>
      </c>
      <c r="C17" s="18">
        <v>0.28194444444444444</v>
      </c>
      <c r="D17" s="17">
        <f t="shared" si="3"/>
        <v>0.2944444444444445</v>
      </c>
      <c r="E17" s="6">
        <v>0.576388888888889</v>
      </c>
      <c r="F17" s="58">
        <f t="shared" si="0"/>
        <v>0.28894444444444445</v>
      </c>
      <c r="G17" s="6">
        <f t="shared" si="1"/>
        <v>0.8653333333333334</v>
      </c>
      <c r="H17" s="91">
        <f t="shared" si="2"/>
        <v>0.2916944444444445</v>
      </c>
      <c r="I17" s="20">
        <v>0.9013888888888889</v>
      </c>
      <c r="J17" s="6">
        <f t="shared" si="4"/>
        <v>0.28844444444444445</v>
      </c>
      <c r="K17" s="6">
        <f t="shared" si="5"/>
        <v>0.1802777777777778</v>
      </c>
      <c r="L17" s="96">
        <v>147</v>
      </c>
      <c r="M17" s="89"/>
    </row>
    <row r="18" spans="1:13" ht="27.75" customHeight="1">
      <c r="A18" s="67"/>
      <c r="B18" s="5" t="s">
        <v>241</v>
      </c>
      <c r="C18" s="18">
        <v>0.27638888888888885</v>
      </c>
      <c r="D18" s="17">
        <f t="shared" si="3"/>
        <v>0.2986111111111112</v>
      </c>
      <c r="E18" s="6">
        <v>0.5750000000000001</v>
      </c>
      <c r="F18" s="58">
        <f t="shared" si="0"/>
        <v>0.29699999999999993</v>
      </c>
      <c r="G18" s="6">
        <f t="shared" si="1"/>
        <v>0.872</v>
      </c>
      <c r="H18" s="91">
        <f t="shared" si="2"/>
        <v>0.29780555555555555</v>
      </c>
      <c r="I18" s="21">
        <v>0.9083333333333333</v>
      </c>
      <c r="J18" s="6">
        <f t="shared" si="4"/>
        <v>0.2906666666666667</v>
      </c>
      <c r="K18" s="6">
        <f t="shared" si="5"/>
        <v>0.18166666666666667</v>
      </c>
      <c r="L18" s="59">
        <v>148</v>
      </c>
      <c r="M18" s="89"/>
    </row>
    <row r="19" spans="1:13" ht="27.75" customHeight="1">
      <c r="A19" s="67"/>
      <c r="B19" s="5" t="s">
        <v>107</v>
      </c>
      <c r="C19" s="18">
        <v>0.2881944444444445</v>
      </c>
      <c r="D19" s="17">
        <f t="shared" si="3"/>
        <v>0.31597222222222215</v>
      </c>
      <c r="E19" s="6">
        <v>0.6041666666666666</v>
      </c>
      <c r="F19" s="58">
        <f t="shared" si="0"/>
        <v>0.3005000000000001</v>
      </c>
      <c r="G19" s="6">
        <f t="shared" si="1"/>
        <v>0.9046666666666667</v>
      </c>
      <c r="H19" s="91">
        <f t="shared" si="2"/>
        <v>0.30823611111111116</v>
      </c>
      <c r="I19" s="21">
        <v>0.9423611111111111</v>
      </c>
      <c r="J19" s="6">
        <f t="shared" si="4"/>
        <v>0.3015555555555556</v>
      </c>
      <c r="K19" s="6">
        <f t="shared" si="5"/>
        <v>0.18847222222222224</v>
      </c>
      <c r="L19" s="59">
        <v>162</v>
      </c>
      <c r="M19" s="89"/>
    </row>
    <row r="20" spans="1:13" ht="27.75" customHeight="1">
      <c r="A20" s="67"/>
      <c r="B20" s="5" t="s">
        <v>85</v>
      </c>
      <c r="C20" s="18">
        <v>0.2916666666666667</v>
      </c>
      <c r="D20" s="17">
        <f t="shared" si="3"/>
        <v>0.33125</v>
      </c>
      <c r="E20" s="6">
        <v>0.6229166666666667</v>
      </c>
      <c r="F20" s="58">
        <f t="shared" si="0"/>
        <v>0.3170833333333333</v>
      </c>
      <c r="G20" s="6">
        <f t="shared" si="1"/>
        <v>0.94</v>
      </c>
      <c r="H20" s="91">
        <f t="shared" si="2"/>
        <v>0.3241666666666666</v>
      </c>
      <c r="I20" s="20">
        <v>0.9791666666666666</v>
      </c>
      <c r="J20" s="6">
        <f t="shared" si="4"/>
        <v>0.3133333333333333</v>
      </c>
      <c r="K20" s="6">
        <f t="shared" si="5"/>
        <v>0.1958333333333333</v>
      </c>
      <c r="L20" s="96">
        <v>167</v>
      </c>
      <c r="M20" s="89"/>
    </row>
    <row r="21" spans="1:13" ht="27.75" customHeight="1">
      <c r="A21" s="67"/>
      <c r="B21" s="5" t="s">
        <v>110</v>
      </c>
      <c r="C21" s="18">
        <v>0.3138888888888889</v>
      </c>
      <c r="D21" s="17" t="s">
        <v>0</v>
      </c>
      <c r="E21" s="6"/>
      <c r="F21" s="58">
        <f t="shared" si="0"/>
        <v>0.9606666666666666</v>
      </c>
      <c r="G21" s="6">
        <f t="shared" si="1"/>
        <v>0.9606666666666666</v>
      </c>
      <c r="H21" s="91">
        <f t="shared" si="2"/>
        <v>0.9606666666666666</v>
      </c>
      <c r="I21" s="20" t="s">
        <v>22</v>
      </c>
      <c r="J21" s="6">
        <f t="shared" si="4"/>
        <v>0.3202222222222222</v>
      </c>
      <c r="K21" s="6">
        <f t="shared" si="5"/>
        <v>0.20013888888888887</v>
      </c>
      <c r="L21" s="96">
        <v>169</v>
      </c>
      <c r="M21" s="89"/>
    </row>
    <row r="22" spans="1:13" ht="27.75" customHeight="1">
      <c r="A22" s="67"/>
      <c r="B22" s="5" t="s">
        <v>55</v>
      </c>
      <c r="C22" s="18">
        <v>0.2965277777777778</v>
      </c>
      <c r="D22" s="17">
        <f t="shared" si="3"/>
        <v>0.3263888888888889</v>
      </c>
      <c r="E22" s="6">
        <v>0.6229166666666667</v>
      </c>
      <c r="F22" s="58">
        <f t="shared" si="0"/>
        <v>0.3170833333333333</v>
      </c>
      <c r="G22" s="6">
        <f t="shared" si="1"/>
        <v>0.94</v>
      </c>
      <c r="H22" s="91">
        <f t="shared" si="2"/>
        <v>0.3217361111111111</v>
      </c>
      <c r="I22" s="20">
        <v>0.9791666666666666</v>
      </c>
      <c r="J22" s="6">
        <f t="shared" si="4"/>
        <v>0.3133333333333333</v>
      </c>
      <c r="K22" s="6">
        <f t="shared" si="5"/>
        <v>0.1958333333333333</v>
      </c>
      <c r="L22" s="96">
        <v>168</v>
      </c>
      <c r="M22" s="89"/>
    </row>
    <row r="23" spans="1:13" ht="27.75" customHeight="1">
      <c r="A23" s="67"/>
      <c r="B23" s="5" t="s">
        <v>247</v>
      </c>
      <c r="C23" s="18">
        <v>0.2916666666666667</v>
      </c>
      <c r="D23" s="17">
        <f t="shared" si="3"/>
        <v>0.3416666666666666</v>
      </c>
      <c r="E23" s="6">
        <v>0.6333333333333333</v>
      </c>
      <c r="F23" s="58">
        <f t="shared" si="0"/>
        <v>0.32999999999999996</v>
      </c>
      <c r="G23" s="6">
        <f t="shared" si="1"/>
        <v>0.9633333333333333</v>
      </c>
      <c r="H23" s="91">
        <f t="shared" si="2"/>
        <v>0.3358333333333333</v>
      </c>
      <c r="I23" s="20" t="s">
        <v>249</v>
      </c>
      <c r="J23" s="6">
        <f t="shared" si="4"/>
        <v>0.32111111111111107</v>
      </c>
      <c r="K23" s="6">
        <f t="shared" si="5"/>
        <v>0.20069444444444443</v>
      </c>
      <c r="L23" s="121">
        <v>170</v>
      </c>
      <c r="M23" s="89"/>
    </row>
    <row r="24" spans="1:13" ht="27.75" customHeight="1">
      <c r="A24" s="67"/>
      <c r="B24" s="5" t="s">
        <v>141</v>
      </c>
      <c r="C24" s="18">
        <v>0.3138888888888889</v>
      </c>
      <c r="D24" s="17">
        <f t="shared" si="3"/>
        <v>0.3243055555555555</v>
      </c>
      <c r="E24" s="6">
        <v>0.6381944444444444</v>
      </c>
      <c r="F24" s="58">
        <f t="shared" si="0"/>
        <v>0.3284722222222223</v>
      </c>
      <c r="G24" s="6">
        <f t="shared" si="1"/>
        <v>0.9666666666666667</v>
      </c>
      <c r="H24" s="91">
        <f t="shared" si="2"/>
        <v>0.3263888888888889</v>
      </c>
      <c r="I24" s="20" t="s">
        <v>248</v>
      </c>
      <c r="J24" s="6">
        <f t="shared" si="4"/>
        <v>0.32222222222222224</v>
      </c>
      <c r="K24" s="6">
        <f t="shared" si="5"/>
        <v>0.2013888888888889</v>
      </c>
      <c r="L24" s="96">
        <v>171</v>
      </c>
      <c r="M24" s="89"/>
    </row>
    <row r="25" spans="1:13" ht="27.75" customHeight="1">
      <c r="A25" s="67"/>
      <c r="B25" s="5" t="s">
        <v>105</v>
      </c>
      <c r="C25" s="18">
        <v>0.3354166666666667</v>
      </c>
      <c r="D25" s="17">
        <f t="shared" si="3"/>
        <v>0.38888888888888884</v>
      </c>
      <c r="E25" s="98">
        <v>0.7243055555555555</v>
      </c>
      <c r="F25" s="58">
        <f t="shared" si="0"/>
        <v>0.38902777777777775</v>
      </c>
      <c r="G25" s="6">
        <f t="shared" si="1"/>
        <v>1.1133333333333333</v>
      </c>
      <c r="H25" s="91">
        <f t="shared" si="2"/>
        <v>0.3889583333333333</v>
      </c>
      <c r="I25" s="20" t="s">
        <v>250</v>
      </c>
      <c r="J25" s="6">
        <f t="shared" si="4"/>
        <v>0.37111111111111106</v>
      </c>
      <c r="K25" s="6">
        <f t="shared" si="5"/>
        <v>0.23194444444444443</v>
      </c>
      <c r="L25" s="59">
        <v>175</v>
      </c>
      <c r="M25" s="89"/>
    </row>
    <row r="26" spans="2:12" ht="18" customHeight="1" thickBot="1">
      <c r="B26" s="137"/>
      <c r="C26" s="191" t="s">
        <v>72</v>
      </c>
      <c r="D26" s="192"/>
      <c r="E26" s="143" t="s">
        <v>251</v>
      </c>
      <c r="F26" s="193" t="s">
        <v>73</v>
      </c>
      <c r="G26" s="193"/>
      <c r="H26" s="126" t="s">
        <v>0</v>
      </c>
      <c r="I26" s="135" t="s">
        <v>46</v>
      </c>
      <c r="J26" s="17" t="s">
        <v>0</v>
      </c>
      <c r="K26" s="136" t="s">
        <v>82</v>
      </c>
      <c r="L26" s="113">
        <v>175</v>
      </c>
    </row>
    <row r="27" spans="1:13" ht="18.75" customHeight="1" thickBot="1" thickTop="1">
      <c r="A27" s="67"/>
      <c r="B27" s="75" t="s">
        <v>160</v>
      </c>
      <c r="C27" s="70" t="s">
        <v>6</v>
      </c>
      <c r="D27" s="70" t="s">
        <v>0</v>
      </c>
      <c r="E27" s="71" t="s">
        <v>0</v>
      </c>
      <c r="F27" s="72" t="s">
        <v>0</v>
      </c>
      <c r="G27" s="72"/>
      <c r="H27" s="73"/>
      <c r="I27" s="74" t="s">
        <v>3</v>
      </c>
      <c r="J27" s="142" t="s">
        <v>180</v>
      </c>
      <c r="K27" s="35" t="s">
        <v>181</v>
      </c>
      <c r="L27" s="78" t="s">
        <v>18</v>
      </c>
      <c r="M27" s="84" t="s">
        <v>50</v>
      </c>
    </row>
    <row r="28" spans="1:13" ht="23.25" customHeight="1" thickTop="1">
      <c r="A28" s="67"/>
      <c r="B28" s="5" t="s">
        <v>112</v>
      </c>
      <c r="C28" s="18">
        <v>0.2881944444444445</v>
      </c>
      <c r="D28" s="17"/>
      <c r="E28" s="6"/>
      <c r="F28" s="17"/>
      <c r="G28" s="6"/>
      <c r="H28" s="10"/>
      <c r="I28" s="55">
        <v>0.5381944444444444</v>
      </c>
      <c r="J28" s="6">
        <f aca="true" t="shared" si="6" ref="J28:J33">(+I28/3200)*1600</f>
        <v>0.2690972222222222</v>
      </c>
      <c r="K28" s="6">
        <f aca="true" t="shared" si="7" ref="K28:K33">(+I28/3200)*1000</f>
        <v>0.1681857638888889</v>
      </c>
      <c r="L28" s="59">
        <v>69</v>
      </c>
      <c r="M28" s="89"/>
    </row>
    <row r="29" spans="1:13" ht="23.25" customHeight="1">
      <c r="A29" s="67"/>
      <c r="B29" s="5" t="s">
        <v>143</v>
      </c>
      <c r="C29" s="18">
        <v>0.3055555555555555</v>
      </c>
      <c r="D29" s="17"/>
      <c r="E29" s="6"/>
      <c r="F29" s="17"/>
      <c r="G29" s="6"/>
      <c r="H29" s="10"/>
      <c r="I29" s="55">
        <v>0.56875</v>
      </c>
      <c r="J29" s="6">
        <f t="shared" si="6"/>
        <v>0.284375</v>
      </c>
      <c r="K29" s="6">
        <f t="shared" si="7"/>
        <v>0.177734375</v>
      </c>
      <c r="L29" s="59">
        <v>90</v>
      </c>
      <c r="M29" s="89"/>
    </row>
    <row r="30" spans="1:13" ht="23.25" customHeight="1">
      <c r="A30" s="67"/>
      <c r="B30" s="5" t="s">
        <v>61</v>
      </c>
      <c r="C30" s="18">
        <v>0.31805555555555554</v>
      </c>
      <c r="D30" s="17"/>
      <c r="E30" s="6"/>
      <c r="F30" s="17"/>
      <c r="G30" s="6"/>
      <c r="H30" s="10"/>
      <c r="I30" s="55">
        <v>0.5923611111111111</v>
      </c>
      <c r="J30" s="6">
        <f t="shared" si="6"/>
        <v>0.29618055555555556</v>
      </c>
      <c r="K30" s="6">
        <f t="shared" si="7"/>
        <v>0.18511284722222224</v>
      </c>
      <c r="L30" s="59">
        <v>101</v>
      </c>
      <c r="M30" s="89"/>
    </row>
    <row r="31" spans="1:13" ht="23.25" customHeight="1">
      <c r="A31" s="67"/>
      <c r="B31" s="5" t="s">
        <v>142</v>
      </c>
      <c r="C31" s="18">
        <v>0.33749999999999997</v>
      </c>
      <c r="D31" s="17"/>
      <c r="E31" s="6"/>
      <c r="F31" s="17"/>
      <c r="G31" s="6"/>
      <c r="H31" s="10"/>
      <c r="I31" s="55">
        <v>0.6229166666666667</v>
      </c>
      <c r="J31" s="6">
        <f t="shared" si="6"/>
        <v>0.31145833333333334</v>
      </c>
      <c r="K31" s="6">
        <f t="shared" si="7"/>
        <v>0.19466145833333334</v>
      </c>
      <c r="L31" s="59">
        <v>116</v>
      </c>
      <c r="M31" s="89"/>
    </row>
    <row r="32" spans="1:13" ht="23.25" customHeight="1">
      <c r="A32" s="67"/>
      <c r="B32" s="5" t="s">
        <v>115</v>
      </c>
      <c r="C32" s="18">
        <v>0.33749999999999997</v>
      </c>
      <c r="D32" s="17"/>
      <c r="E32" s="6"/>
      <c r="F32" s="17"/>
      <c r="G32" s="6"/>
      <c r="H32" s="10"/>
      <c r="I32" s="55">
        <v>0.6256944444444444</v>
      </c>
      <c r="J32" s="6">
        <f t="shared" si="6"/>
        <v>0.3128472222222222</v>
      </c>
      <c r="K32" s="6">
        <f t="shared" si="7"/>
        <v>0.1955295138888889</v>
      </c>
      <c r="L32" s="59">
        <v>118</v>
      </c>
      <c r="M32" s="89"/>
    </row>
    <row r="33" spans="1:13" ht="23.25" customHeight="1">
      <c r="A33" s="67"/>
      <c r="B33" s="5" t="s">
        <v>113</v>
      </c>
      <c r="C33" s="18">
        <v>0.3611111111111111</v>
      </c>
      <c r="D33" s="17"/>
      <c r="E33" s="6"/>
      <c r="F33" s="17"/>
      <c r="G33" s="6"/>
      <c r="H33" s="10"/>
      <c r="I33" s="55">
        <v>0.6576388888888889</v>
      </c>
      <c r="J33" s="6">
        <f t="shared" si="6"/>
        <v>0.32881944444444444</v>
      </c>
      <c r="K33" s="6">
        <f t="shared" si="7"/>
        <v>0.20551215277777776</v>
      </c>
      <c r="L33" s="59">
        <v>120</v>
      </c>
      <c r="M33" s="89"/>
    </row>
    <row r="34" spans="2:12" ht="14.25" customHeight="1">
      <c r="B34" s="137"/>
      <c r="C34" s="191" t="s">
        <v>72</v>
      </c>
      <c r="D34" s="192"/>
      <c r="E34" s="143" t="s">
        <v>0</v>
      </c>
      <c r="F34" s="193" t="s">
        <v>73</v>
      </c>
      <c r="G34" s="193"/>
      <c r="H34" s="126" t="s">
        <v>0</v>
      </c>
      <c r="I34" s="135" t="s">
        <v>46</v>
      </c>
      <c r="J34" s="17" t="s">
        <v>0</v>
      </c>
      <c r="K34" s="136" t="s">
        <v>82</v>
      </c>
      <c r="L34" s="113">
        <v>122</v>
      </c>
    </row>
  </sheetData>
  <sheetProtection/>
  <mergeCells count="4">
    <mergeCell ref="C26:D26"/>
    <mergeCell ref="F26:G26"/>
    <mergeCell ref="C34:D34"/>
    <mergeCell ref="F34:G34"/>
  </mergeCells>
  <printOptions/>
  <pageMargins left="0.5" right="0.5" top="0.5" bottom="0.5" header="0.5" footer="0.5"/>
  <pageSetup fitToHeight="1" fitToWidth="1" horizontalDpi="600" verticalDpi="600" orientation="portrait" scale="89" r:id="rId2"/>
  <rowBreaks count="1" manualBreakCount="1">
    <brk id="26" min="1" max="11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0"/>
  <sheetViews>
    <sheetView zoomScale="80" zoomScaleNormal="80" zoomScalePageLayoutView="0" workbookViewId="0" topLeftCell="A1">
      <selection activeCell="F7" sqref="F7:H7"/>
    </sheetView>
  </sheetViews>
  <sheetFormatPr defaultColWidth="9.140625" defaultRowHeight="12.75"/>
  <cols>
    <col min="1" max="1" width="1.28515625" style="0" customWidth="1"/>
    <col min="2" max="2" width="22.7109375" style="0" customWidth="1"/>
    <col min="3" max="8" width="9.140625" style="0" customWidth="1"/>
    <col min="9" max="9" width="13.00390625" style="0" customWidth="1"/>
    <col min="10" max="10" width="8.8515625" style="0" customWidth="1"/>
    <col min="11" max="11" width="11.28125" style="0" customWidth="1"/>
    <col min="12" max="12" width="6.421875" style="0" customWidth="1"/>
    <col min="13" max="13" width="12.140625" style="84" customWidth="1"/>
  </cols>
  <sheetData>
    <row r="2" ht="13.5" thickBot="1"/>
    <row r="3" spans="2:12" ht="16.5" thickTop="1">
      <c r="B3" s="114" t="s">
        <v>252</v>
      </c>
      <c r="C3" s="39" t="s">
        <v>0</v>
      </c>
      <c r="D3" s="39"/>
      <c r="E3" s="39"/>
      <c r="F3" s="39"/>
      <c r="G3" s="39"/>
      <c r="H3" s="40"/>
      <c r="I3" s="119" t="s">
        <v>0</v>
      </c>
      <c r="J3" s="39"/>
      <c r="K3" s="77"/>
      <c r="L3" s="43" t="s">
        <v>0</v>
      </c>
    </row>
    <row r="4" spans="2:12" ht="15.75">
      <c r="B4" s="50" t="s">
        <v>258</v>
      </c>
      <c r="C4" s="2"/>
      <c r="D4" s="2"/>
      <c r="E4" s="2"/>
      <c r="F4" s="25" t="s">
        <v>0</v>
      </c>
      <c r="G4" s="2"/>
      <c r="H4" s="3"/>
      <c r="I4" s="120" t="s">
        <v>0</v>
      </c>
      <c r="J4" s="2"/>
      <c r="K4" s="2"/>
      <c r="L4" s="45" t="s">
        <v>0</v>
      </c>
    </row>
    <row r="5" spans="2:13" ht="12.75" customHeight="1">
      <c r="B5" s="50" t="s">
        <v>259</v>
      </c>
      <c r="C5" s="2"/>
      <c r="D5" s="2"/>
      <c r="E5" s="2"/>
      <c r="F5" s="25"/>
      <c r="G5" s="2" t="s">
        <v>0</v>
      </c>
      <c r="H5" s="3"/>
      <c r="I5" s="33" t="s">
        <v>0</v>
      </c>
      <c r="J5" s="2"/>
      <c r="K5" s="2"/>
      <c r="L5" s="45"/>
      <c r="M5"/>
    </row>
    <row r="6" spans="2:13" ht="13.5" thickBot="1">
      <c r="B6" s="56" t="s">
        <v>16</v>
      </c>
      <c r="C6" s="29" t="s">
        <v>1</v>
      </c>
      <c r="D6" s="29" t="s">
        <v>2</v>
      </c>
      <c r="E6" s="30" t="s">
        <v>7</v>
      </c>
      <c r="F6" s="35" t="s">
        <v>9</v>
      </c>
      <c r="G6" s="29" t="s">
        <v>8</v>
      </c>
      <c r="H6" s="31" t="s">
        <v>11</v>
      </c>
      <c r="I6" s="32" t="s">
        <v>3</v>
      </c>
      <c r="J6" s="30" t="s">
        <v>81</v>
      </c>
      <c r="K6" s="30" t="s">
        <v>78</v>
      </c>
      <c r="L6" s="51" t="s">
        <v>18</v>
      </c>
      <c r="M6" s="123" t="s">
        <v>255</v>
      </c>
    </row>
    <row r="7" spans="1:13" ht="27.75" customHeight="1" thickTop="1">
      <c r="A7" s="67"/>
      <c r="B7" s="5" t="s">
        <v>44</v>
      </c>
      <c r="C7" s="27">
        <v>0.21875</v>
      </c>
      <c r="D7" s="17">
        <f aca="true" t="shared" si="0" ref="D7:D26">+E7-C7</f>
        <v>0.24374999999999997</v>
      </c>
      <c r="E7" s="28">
        <v>0.46249999999999997</v>
      </c>
      <c r="F7" s="58">
        <f aca="true" t="shared" si="1" ref="F7:F26">+G7-E7</f>
        <v>0.22349999999999998</v>
      </c>
      <c r="G7" s="6">
        <f aca="true" t="shared" si="2" ref="G7:G26">(+I7/5000)*4800</f>
        <v>0.6859999999999999</v>
      </c>
      <c r="H7" s="91">
        <f aca="true" t="shared" si="3" ref="H7:H26">AVERAGE(F7,D7)</f>
        <v>0.23362499999999997</v>
      </c>
      <c r="I7" s="36">
        <v>0.7145833333333332</v>
      </c>
      <c r="J7" s="6">
        <f aca="true" t="shared" si="4" ref="J7:J26">(+M7/5000)*1600</f>
        <v>0.22506561679790024</v>
      </c>
      <c r="K7" s="6">
        <f aca="true" t="shared" si="5" ref="K7:K26">(+M7/5000)*1000</f>
        <v>0.14066601049868765</v>
      </c>
      <c r="L7" s="85">
        <v>4</v>
      </c>
      <c r="M7" s="132">
        <f aca="true" t="shared" si="6" ref="M7:M26">+(I7/5080)*5000</f>
        <v>0.7033300524934383</v>
      </c>
    </row>
    <row r="8" spans="1:13" ht="27.75" customHeight="1">
      <c r="A8" s="67"/>
      <c r="B8" s="5" t="s">
        <v>30</v>
      </c>
      <c r="C8" s="18">
        <v>0.21875</v>
      </c>
      <c r="D8" s="17">
        <f t="shared" si="0"/>
        <v>0.24305555555555558</v>
      </c>
      <c r="E8" s="6">
        <v>0.4618055555555556</v>
      </c>
      <c r="F8" s="58">
        <f t="shared" si="1"/>
        <v>0.23619444444444437</v>
      </c>
      <c r="G8" s="6">
        <f t="shared" si="2"/>
        <v>0.698</v>
      </c>
      <c r="H8" s="91">
        <f t="shared" si="3"/>
        <v>0.23962499999999998</v>
      </c>
      <c r="I8" s="36">
        <v>0.7270833333333333</v>
      </c>
      <c r="J8" s="6">
        <f t="shared" si="4"/>
        <v>0.229002624671916</v>
      </c>
      <c r="K8" s="6">
        <f t="shared" si="5"/>
        <v>0.1431266404199475</v>
      </c>
      <c r="L8" s="68">
        <v>6</v>
      </c>
      <c r="M8" s="132">
        <f t="shared" si="6"/>
        <v>0.7156332020997375</v>
      </c>
    </row>
    <row r="9" spans="1:13" ht="27.75" customHeight="1">
      <c r="A9" s="67"/>
      <c r="B9" s="5" t="s">
        <v>57</v>
      </c>
      <c r="C9" s="18">
        <v>0.225</v>
      </c>
      <c r="D9" s="17">
        <f t="shared" si="0"/>
        <v>0.2631944444444444</v>
      </c>
      <c r="E9" s="6">
        <v>0.48819444444444443</v>
      </c>
      <c r="F9" s="58">
        <f t="shared" si="1"/>
        <v>0.23580555555555566</v>
      </c>
      <c r="G9" s="6">
        <f t="shared" si="2"/>
        <v>0.7240000000000001</v>
      </c>
      <c r="H9" s="91">
        <f t="shared" si="3"/>
        <v>0.24950000000000003</v>
      </c>
      <c r="I9" s="36">
        <v>0.7541666666666668</v>
      </c>
      <c r="J9" s="6">
        <f t="shared" si="4"/>
        <v>0.23753280839895013</v>
      </c>
      <c r="K9" s="6">
        <f t="shared" si="5"/>
        <v>0.14845800524934383</v>
      </c>
      <c r="L9" s="68">
        <v>19</v>
      </c>
      <c r="M9" s="132">
        <f t="shared" si="6"/>
        <v>0.7422900262467192</v>
      </c>
    </row>
    <row r="10" spans="1:13" ht="27.75" customHeight="1">
      <c r="A10" s="67"/>
      <c r="B10" s="5" t="s">
        <v>54</v>
      </c>
      <c r="C10" s="18">
        <v>0.225</v>
      </c>
      <c r="D10" s="17">
        <f t="shared" si="0"/>
        <v>0.2631944444444444</v>
      </c>
      <c r="E10" s="6">
        <v>0.48819444444444443</v>
      </c>
      <c r="F10" s="58">
        <f t="shared" si="1"/>
        <v>0.23713888888888895</v>
      </c>
      <c r="G10" s="6">
        <f t="shared" si="2"/>
        <v>0.7253333333333334</v>
      </c>
      <c r="H10" s="91">
        <f t="shared" si="3"/>
        <v>0.25016666666666665</v>
      </c>
      <c r="I10" s="36">
        <v>0.7555555555555555</v>
      </c>
      <c r="J10" s="6">
        <f t="shared" si="4"/>
        <v>0.2379702537182852</v>
      </c>
      <c r="K10" s="6">
        <f t="shared" si="5"/>
        <v>0.14873140857392825</v>
      </c>
      <c r="L10" s="68">
        <v>20</v>
      </c>
      <c r="M10" s="132">
        <f t="shared" si="6"/>
        <v>0.7436570428696413</v>
      </c>
    </row>
    <row r="11" spans="1:13" ht="27.75" customHeight="1">
      <c r="A11" s="67"/>
      <c r="B11" s="5" t="s">
        <v>59</v>
      </c>
      <c r="C11" s="18">
        <v>0.24166666666666667</v>
      </c>
      <c r="D11" s="17">
        <f t="shared" si="0"/>
        <v>0.2791666666666667</v>
      </c>
      <c r="E11" s="6">
        <v>0.5208333333333334</v>
      </c>
      <c r="F11" s="58">
        <f t="shared" si="1"/>
        <v>0.25383333333333336</v>
      </c>
      <c r="G11" s="6">
        <f t="shared" si="2"/>
        <v>0.7746666666666667</v>
      </c>
      <c r="H11" s="91">
        <f t="shared" si="3"/>
        <v>0.2665</v>
      </c>
      <c r="I11" s="36">
        <v>0.8069444444444445</v>
      </c>
      <c r="J11" s="6">
        <f t="shared" si="4"/>
        <v>0.2541557305336833</v>
      </c>
      <c r="K11" s="6">
        <f t="shared" si="5"/>
        <v>0.15884733158355205</v>
      </c>
      <c r="L11" s="68">
        <v>53</v>
      </c>
      <c r="M11" s="132">
        <f t="shared" si="6"/>
        <v>0.7942366579177603</v>
      </c>
    </row>
    <row r="12" spans="1:13" ht="27.75" customHeight="1">
      <c r="A12" s="67"/>
      <c r="B12" s="5" t="s">
        <v>37</v>
      </c>
      <c r="C12" s="18">
        <v>0.2576388888888889</v>
      </c>
      <c r="D12" s="17">
        <f t="shared" si="0"/>
        <v>0.29930555555555555</v>
      </c>
      <c r="E12" s="6">
        <v>0.5569444444444445</v>
      </c>
      <c r="F12" s="58">
        <f t="shared" si="1"/>
        <v>0.2670555555555556</v>
      </c>
      <c r="G12" s="6">
        <f t="shared" si="2"/>
        <v>0.8240000000000001</v>
      </c>
      <c r="H12" s="91">
        <f t="shared" si="3"/>
        <v>0.28318055555555555</v>
      </c>
      <c r="I12" s="36">
        <v>0.8583333333333334</v>
      </c>
      <c r="J12" s="6">
        <f t="shared" si="4"/>
        <v>0.2703412073490814</v>
      </c>
      <c r="K12" s="6">
        <f t="shared" si="5"/>
        <v>0.16896325459317585</v>
      </c>
      <c r="L12" s="68">
        <v>87</v>
      </c>
      <c r="M12" s="132">
        <f t="shared" si="6"/>
        <v>0.8448162729658794</v>
      </c>
    </row>
    <row r="13" spans="1:13" ht="27.75" customHeight="1">
      <c r="A13" s="67"/>
      <c r="B13" s="5" t="s">
        <v>51</v>
      </c>
      <c r="C13" s="93">
        <v>0.28750000000000003</v>
      </c>
      <c r="D13" s="17">
        <f t="shared" si="0"/>
        <v>0.2736111111111111</v>
      </c>
      <c r="E13" s="14">
        <v>0.5611111111111111</v>
      </c>
      <c r="F13" s="58">
        <f t="shared" si="1"/>
        <v>0.27288888888888885</v>
      </c>
      <c r="G13" s="6">
        <f t="shared" si="2"/>
        <v>0.834</v>
      </c>
      <c r="H13" s="91">
        <f t="shared" si="3"/>
        <v>0.27325</v>
      </c>
      <c r="I13" s="36">
        <v>0.86875</v>
      </c>
      <c r="J13" s="6">
        <f t="shared" si="4"/>
        <v>0.2736220472440945</v>
      </c>
      <c r="K13" s="6">
        <f t="shared" si="5"/>
        <v>0.17101377952755906</v>
      </c>
      <c r="L13" s="68">
        <v>91</v>
      </c>
      <c r="M13" s="132">
        <f t="shared" si="6"/>
        <v>0.8550688976377954</v>
      </c>
    </row>
    <row r="14" spans="1:13" ht="27.75" customHeight="1">
      <c r="A14" s="67"/>
      <c r="B14" s="5" t="s">
        <v>241</v>
      </c>
      <c r="C14" s="18">
        <v>0.2638888888888889</v>
      </c>
      <c r="D14" s="17">
        <f t="shared" si="0"/>
        <v>0.3069444444444444</v>
      </c>
      <c r="E14" s="6">
        <v>0.5708333333333333</v>
      </c>
      <c r="F14" s="58">
        <f t="shared" si="1"/>
        <v>0.2705000000000002</v>
      </c>
      <c r="G14" s="6">
        <f t="shared" si="2"/>
        <v>0.8413333333333335</v>
      </c>
      <c r="H14" s="91">
        <f t="shared" si="3"/>
        <v>0.2887222222222223</v>
      </c>
      <c r="I14" s="36">
        <v>0.876388888888889</v>
      </c>
      <c r="J14" s="6">
        <f t="shared" si="4"/>
        <v>0.27602799650043747</v>
      </c>
      <c r="K14" s="6">
        <f t="shared" si="5"/>
        <v>0.17251749781277342</v>
      </c>
      <c r="L14" s="64">
        <v>95</v>
      </c>
      <c r="M14" s="132">
        <f t="shared" si="6"/>
        <v>0.8625874890638671</v>
      </c>
    </row>
    <row r="15" spans="1:13" ht="27.75" customHeight="1">
      <c r="A15" s="67"/>
      <c r="B15" s="5" t="s">
        <v>74</v>
      </c>
      <c r="C15" s="18">
        <v>0.27569444444444446</v>
      </c>
      <c r="D15" s="17">
        <f t="shared" si="0"/>
        <v>0.3138888888888889</v>
      </c>
      <c r="E15" s="79">
        <v>0.5895833333333333</v>
      </c>
      <c r="F15" s="58">
        <f t="shared" si="1"/>
        <v>0.27308333333333334</v>
      </c>
      <c r="G15" s="6">
        <f t="shared" si="2"/>
        <v>0.8626666666666667</v>
      </c>
      <c r="H15" s="91">
        <f t="shared" si="3"/>
        <v>0.2934861111111111</v>
      </c>
      <c r="I15" s="36">
        <v>0.8986111111111111</v>
      </c>
      <c r="J15" s="6">
        <f t="shared" si="4"/>
        <v>0.28302712160979876</v>
      </c>
      <c r="K15" s="6">
        <f t="shared" si="5"/>
        <v>0.17689195100612423</v>
      </c>
      <c r="L15" s="64">
        <v>111</v>
      </c>
      <c r="M15" s="132">
        <f t="shared" si="6"/>
        <v>0.8844597550306211</v>
      </c>
    </row>
    <row r="16" spans="1:13" ht="27.75" customHeight="1">
      <c r="A16" s="67"/>
      <c r="B16" s="5" t="s">
        <v>144</v>
      </c>
      <c r="C16" s="18">
        <v>0.27569444444444446</v>
      </c>
      <c r="D16" s="17">
        <f t="shared" si="0"/>
        <v>0.3138888888888889</v>
      </c>
      <c r="E16" s="6">
        <v>0.5895833333333333</v>
      </c>
      <c r="F16" s="58">
        <f t="shared" si="1"/>
        <v>0.28975000000000006</v>
      </c>
      <c r="G16" s="6">
        <f t="shared" si="2"/>
        <v>0.8793333333333334</v>
      </c>
      <c r="H16" s="91">
        <f t="shared" si="3"/>
        <v>0.3018194444444445</v>
      </c>
      <c r="I16" s="36">
        <v>0.9159722222222223</v>
      </c>
      <c r="J16" s="6">
        <f t="shared" si="4"/>
        <v>0.28849518810148733</v>
      </c>
      <c r="K16" s="6">
        <f t="shared" si="5"/>
        <v>0.18030949256342957</v>
      </c>
      <c r="L16" s="59">
        <v>112</v>
      </c>
      <c r="M16" s="132">
        <f t="shared" si="6"/>
        <v>0.9015474628171479</v>
      </c>
    </row>
    <row r="17" spans="1:13" ht="27.75" customHeight="1">
      <c r="A17" s="67"/>
      <c r="B17" s="5" t="s">
        <v>104</v>
      </c>
      <c r="C17" s="18">
        <v>0.27569444444444446</v>
      </c>
      <c r="D17" s="17">
        <f t="shared" si="0"/>
        <v>0.3208333333333333</v>
      </c>
      <c r="E17" s="6">
        <v>0.5965277777777778</v>
      </c>
      <c r="F17" s="58">
        <f t="shared" si="1"/>
        <v>0.29613888888888884</v>
      </c>
      <c r="G17" s="6">
        <f t="shared" si="2"/>
        <v>0.8926666666666666</v>
      </c>
      <c r="H17" s="91">
        <f t="shared" si="3"/>
        <v>0.30848611111111107</v>
      </c>
      <c r="I17" s="36">
        <v>0.9298611111111111</v>
      </c>
      <c r="J17" s="6">
        <f t="shared" si="4"/>
        <v>0.2928696412948381</v>
      </c>
      <c r="K17" s="6">
        <f t="shared" si="5"/>
        <v>0.18304352580927383</v>
      </c>
      <c r="L17" s="96">
        <v>120</v>
      </c>
      <c r="M17" s="132">
        <f t="shared" si="6"/>
        <v>0.9152176290463692</v>
      </c>
    </row>
    <row r="18" spans="1:13" ht="27.75" customHeight="1">
      <c r="A18" s="67"/>
      <c r="B18" s="5" t="s">
        <v>107</v>
      </c>
      <c r="C18" s="18">
        <v>0.2916666666666667</v>
      </c>
      <c r="D18" s="17">
        <f t="shared" si="0"/>
        <v>0.3048611111111111</v>
      </c>
      <c r="E18" s="6">
        <v>0.5965277777777778</v>
      </c>
      <c r="F18" s="58">
        <f t="shared" si="1"/>
        <v>0.31880555555555545</v>
      </c>
      <c r="G18" s="6">
        <f t="shared" si="2"/>
        <v>0.9153333333333332</v>
      </c>
      <c r="H18" s="91">
        <f t="shared" si="3"/>
        <v>0.3118333333333333</v>
      </c>
      <c r="I18" s="36">
        <v>0.9534722222222222</v>
      </c>
      <c r="J18" s="6">
        <f t="shared" si="4"/>
        <v>0.30030621172353456</v>
      </c>
      <c r="K18" s="6">
        <f t="shared" si="5"/>
        <v>0.18769138232720908</v>
      </c>
      <c r="L18" s="59">
        <v>125</v>
      </c>
      <c r="M18" s="132">
        <f t="shared" si="6"/>
        <v>0.9384569116360455</v>
      </c>
    </row>
    <row r="19" spans="1:13" ht="27.75" customHeight="1">
      <c r="A19" s="67"/>
      <c r="B19" s="5" t="s">
        <v>111</v>
      </c>
      <c r="C19" s="18">
        <v>0.2916666666666667</v>
      </c>
      <c r="D19" s="17">
        <f t="shared" si="0"/>
        <v>0.3048611111111111</v>
      </c>
      <c r="E19" s="6">
        <v>0.5965277777777778</v>
      </c>
      <c r="F19" s="58">
        <f t="shared" si="1"/>
        <v>0.32480555555555557</v>
      </c>
      <c r="G19" s="6">
        <f t="shared" si="2"/>
        <v>0.9213333333333333</v>
      </c>
      <c r="H19" s="91">
        <f t="shared" si="3"/>
        <v>0.3148333333333333</v>
      </c>
      <c r="I19" s="36">
        <v>0.9597222222222223</v>
      </c>
      <c r="J19" s="6">
        <f t="shared" si="4"/>
        <v>0.3022747156605424</v>
      </c>
      <c r="K19" s="6">
        <f t="shared" si="5"/>
        <v>0.18892169728783903</v>
      </c>
      <c r="L19" s="59">
        <v>127</v>
      </c>
      <c r="M19" s="132">
        <f t="shared" si="6"/>
        <v>0.9446084864391951</v>
      </c>
    </row>
    <row r="20" spans="1:13" ht="27.75" customHeight="1">
      <c r="A20" s="67"/>
      <c r="B20" s="5" t="s">
        <v>247</v>
      </c>
      <c r="C20" s="18">
        <v>0.29305555555555557</v>
      </c>
      <c r="D20" s="17">
        <f t="shared" si="0"/>
        <v>0.33749999999999997</v>
      </c>
      <c r="E20" s="6">
        <v>0.6305555555555555</v>
      </c>
      <c r="F20" s="58">
        <f t="shared" si="1"/>
        <v>0.3001111111111112</v>
      </c>
      <c r="G20" s="6">
        <f t="shared" si="2"/>
        <v>0.9306666666666668</v>
      </c>
      <c r="H20" s="91">
        <f t="shared" si="3"/>
        <v>0.31880555555555556</v>
      </c>
      <c r="I20" s="36">
        <v>0.9694444444444444</v>
      </c>
      <c r="J20" s="6">
        <f t="shared" si="4"/>
        <v>0.305336832895888</v>
      </c>
      <c r="K20" s="6">
        <f t="shared" si="5"/>
        <v>0.19083552055993</v>
      </c>
      <c r="L20" s="121">
        <v>131</v>
      </c>
      <c r="M20" s="132">
        <f t="shared" si="6"/>
        <v>0.95417760279965</v>
      </c>
    </row>
    <row r="21" spans="1:13" ht="27.75" customHeight="1">
      <c r="A21" s="67"/>
      <c r="B21" s="5" t="s">
        <v>141</v>
      </c>
      <c r="C21" s="18">
        <v>0.30416666666666664</v>
      </c>
      <c r="D21" s="17">
        <f t="shared" si="0"/>
        <v>0.34166666666666673</v>
      </c>
      <c r="E21" s="6">
        <v>0.6458333333333334</v>
      </c>
      <c r="F21" s="58">
        <f t="shared" si="1"/>
        <v>0.3221666666666666</v>
      </c>
      <c r="G21" s="6">
        <f t="shared" si="2"/>
        <v>0.968</v>
      </c>
      <c r="H21" s="91">
        <f t="shared" si="3"/>
        <v>0.33191666666666664</v>
      </c>
      <c r="I21" s="26" t="s">
        <v>260</v>
      </c>
      <c r="J21" s="6">
        <f t="shared" si="4"/>
        <v>0.31758530183727035</v>
      </c>
      <c r="K21" s="6">
        <f t="shared" si="5"/>
        <v>0.19849081364829396</v>
      </c>
      <c r="L21" s="96">
        <v>136</v>
      </c>
      <c r="M21" s="132">
        <f t="shared" si="6"/>
        <v>0.9924540682414698</v>
      </c>
    </row>
    <row r="22" spans="1:13" ht="27.75" customHeight="1">
      <c r="A22" s="67"/>
      <c r="B22" s="5" t="s">
        <v>55</v>
      </c>
      <c r="C22" s="18">
        <v>0.30833333333333335</v>
      </c>
      <c r="D22" s="17">
        <f t="shared" si="0"/>
        <v>0.3583333333333333</v>
      </c>
      <c r="E22" s="6">
        <v>0.6666666666666666</v>
      </c>
      <c r="F22" s="58">
        <f t="shared" si="1"/>
        <v>0.3253333333333335</v>
      </c>
      <c r="G22" s="6">
        <f t="shared" si="2"/>
        <v>0.9920000000000001</v>
      </c>
      <c r="H22" s="91">
        <f t="shared" si="3"/>
        <v>0.3418333333333334</v>
      </c>
      <c r="I22" s="26" t="s">
        <v>261</v>
      </c>
      <c r="J22" s="6">
        <f t="shared" si="4"/>
        <v>0.3254593175853019</v>
      </c>
      <c r="K22" s="6">
        <f t="shared" si="5"/>
        <v>0.20341207349081367</v>
      </c>
      <c r="L22" s="96">
        <v>140</v>
      </c>
      <c r="M22" s="132">
        <f t="shared" si="6"/>
        <v>1.0170603674540684</v>
      </c>
    </row>
    <row r="23" spans="1:13" ht="27.75" customHeight="1">
      <c r="A23" s="67"/>
      <c r="B23" s="5" t="s">
        <v>110</v>
      </c>
      <c r="C23" s="18">
        <v>0.30833333333333335</v>
      </c>
      <c r="D23" s="17">
        <f t="shared" si="0"/>
        <v>0.3631944444444445</v>
      </c>
      <c r="E23" s="6">
        <v>0.6715277777777778</v>
      </c>
      <c r="F23" s="58">
        <f t="shared" si="1"/>
        <v>0.32247222222222216</v>
      </c>
      <c r="G23" s="6">
        <f t="shared" si="2"/>
        <v>0.994</v>
      </c>
      <c r="H23" s="91">
        <f t="shared" si="3"/>
        <v>0.3428333333333333</v>
      </c>
      <c r="I23" s="26" t="s">
        <v>262</v>
      </c>
      <c r="J23" s="6">
        <f t="shared" si="4"/>
        <v>0.3261154855643045</v>
      </c>
      <c r="K23" s="6">
        <f t="shared" si="5"/>
        <v>0.2038221784776903</v>
      </c>
      <c r="L23" s="96">
        <v>143</v>
      </c>
      <c r="M23" s="132">
        <f t="shared" si="6"/>
        <v>1.0191108923884515</v>
      </c>
    </row>
    <row r="24" spans="1:13" ht="27.75" customHeight="1">
      <c r="A24" s="67"/>
      <c r="B24" s="5" t="s">
        <v>191</v>
      </c>
      <c r="C24" s="18">
        <v>0.2916666666666667</v>
      </c>
      <c r="D24" s="17">
        <f t="shared" si="0"/>
        <v>0.37986111111111115</v>
      </c>
      <c r="E24" s="6">
        <v>0.6715277777777778</v>
      </c>
      <c r="F24" s="58">
        <f t="shared" si="1"/>
        <v>0.32447222222222205</v>
      </c>
      <c r="G24" s="6">
        <f t="shared" si="2"/>
        <v>0.9959999999999999</v>
      </c>
      <c r="H24" s="91">
        <f t="shared" si="3"/>
        <v>0.35216666666666663</v>
      </c>
      <c r="I24" s="26" t="s">
        <v>263</v>
      </c>
      <c r="J24" s="6">
        <f t="shared" si="4"/>
        <v>0.326771653543307</v>
      </c>
      <c r="K24" s="6">
        <f t="shared" si="5"/>
        <v>0.2042322834645669</v>
      </c>
      <c r="L24" s="59">
        <v>144</v>
      </c>
      <c r="M24" s="132">
        <f t="shared" si="6"/>
        <v>1.0211614173228345</v>
      </c>
    </row>
    <row r="25" spans="1:13" ht="27.75" customHeight="1">
      <c r="A25" s="67"/>
      <c r="B25" s="5" t="s">
        <v>254</v>
      </c>
      <c r="C25" s="18">
        <v>0.3201388888888889</v>
      </c>
      <c r="D25" s="17">
        <f t="shared" si="0"/>
        <v>0.4597222222222221</v>
      </c>
      <c r="E25" s="6">
        <v>0.779861111111111</v>
      </c>
      <c r="F25" s="58">
        <f t="shared" si="1"/>
        <v>0.41213888888888894</v>
      </c>
      <c r="G25" s="6">
        <f t="shared" si="2"/>
        <v>1.192</v>
      </c>
      <c r="H25" s="91">
        <f t="shared" si="3"/>
        <v>0.4359305555555555</v>
      </c>
      <c r="I25" s="26" t="s">
        <v>264</v>
      </c>
      <c r="J25" s="6">
        <f t="shared" si="4"/>
        <v>0.39107611548556437</v>
      </c>
      <c r="K25" s="6">
        <f t="shared" si="5"/>
        <v>0.2444225721784777</v>
      </c>
      <c r="L25" s="59">
        <v>152</v>
      </c>
      <c r="M25" s="132">
        <f t="shared" si="6"/>
        <v>1.2221128608923886</v>
      </c>
    </row>
    <row r="26" spans="1:13" ht="27.75" customHeight="1">
      <c r="A26" s="67"/>
      <c r="B26" s="5" t="s">
        <v>106</v>
      </c>
      <c r="C26" s="18">
        <v>0.37222222222222223</v>
      </c>
      <c r="D26" s="17">
        <f t="shared" si="0"/>
        <v>0.4951388888888889</v>
      </c>
      <c r="E26" s="98">
        <v>0.8673611111111111</v>
      </c>
      <c r="F26" s="58">
        <f t="shared" si="1"/>
        <v>0.3319722222222222</v>
      </c>
      <c r="G26" s="6">
        <f t="shared" si="2"/>
        <v>1.1993333333333334</v>
      </c>
      <c r="H26" s="91">
        <f t="shared" si="3"/>
        <v>0.41355555555555557</v>
      </c>
      <c r="I26" s="26" t="s">
        <v>265</v>
      </c>
      <c r="J26" s="6">
        <f t="shared" si="4"/>
        <v>0.3934820647419073</v>
      </c>
      <c r="K26" s="6">
        <f t="shared" si="5"/>
        <v>0.24592629046369205</v>
      </c>
      <c r="L26" s="59">
        <v>153</v>
      </c>
      <c r="M26" s="132">
        <f t="shared" si="6"/>
        <v>1.2296314523184602</v>
      </c>
    </row>
    <row r="27" spans="2:12" ht="18" customHeight="1" thickBot="1">
      <c r="B27" s="137"/>
      <c r="C27" s="191" t="s">
        <v>0</v>
      </c>
      <c r="D27" s="192"/>
      <c r="E27" s="143" t="s">
        <v>266</v>
      </c>
      <c r="F27" s="193" t="s">
        <v>73</v>
      </c>
      <c r="G27" s="193"/>
      <c r="H27" s="126">
        <v>102</v>
      </c>
      <c r="I27" s="135" t="s">
        <v>46</v>
      </c>
      <c r="J27" s="17">
        <f>+I11-I8</f>
        <v>0.07986111111111116</v>
      </c>
      <c r="K27" s="136" t="s">
        <v>82</v>
      </c>
      <c r="L27" s="113">
        <v>153</v>
      </c>
    </row>
    <row r="28" spans="1:13" ht="18.75" customHeight="1" thickBot="1" thickTop="1">
      <c r="A28" s="67"/>
      <c r="B28" s="75" t="s">
        <v>160</v>
      </c>
      <c r="C28" s="70" t="s">
        <v>6</v>
      </c>
      <c r="D28" s="70" t="s">
        <v>0</v>
      </c>
      <c r="E28" s="71" t="s">
        <v>0</v>
      </c>
      <c r="F28" s="72" t="s">
        <v>0</v>
      </c>
      <c r="G28" s="72"/>
      <c r="H28" s="73"/>
      <c r="I28" s="74" t="s">
        <v>3</v>
      </c>
      <c r="J28" s="142" t="s">
        <v>180</v>
      </c>
      <c r="K28" s="35" t="s">
        <v>181</v>
      </c>
      <c r="L28" s="78" t="s">
        <v>18</v>
      </c>
      <c r="M28" s="84" t="s">
        <v>50</v>
      </c>
    </row>
    <row r="29" spans="1:13" ht="23.25" customHeight="1" thickTop="1">
      <c r="A29" s="67"/>
      <c r="B29" s="5" t="s">
        <v>58</v>
      </c>
      <c r="C29" s="18">
        <v>0.2513888888888889</v>
      </c>
      <c r="D29" s="17"/>
      <c r="E29" s="6"/>
      <c r="F29" s="17"/>
      <c r="G29" s="6"/>
      <c r="H29" s="10"/>
      <c r="I29" s="55">
        <v>0.4798611111111111</v>
      </c>
      <c r="J29" s="6">
        <f>(+I29/3000)*1600</f>
        <v>0.25592592592592595</v>
      </c>
      <c r="K29" s="6">
        <f>(+I29/3000)*1000</f>
        <v>0.1599537037037037</v>
      </c>
      <c r="L29" s="59">
        <v>5</v>
      </c>
      <c r="M29" s="89"/>
    </row>
    <row r="30" spans="1:13" ht="23.25" customHeight="1">
      <c r="A30" s="67"/>
      <c r="B30" s="5" t="s">
        <v>109</v>
      </c>
      <c r="C30" s="18">
        <v>0.2652777777777778</v>
      </c>
      <c r="D30" s="17"/>
      <c r="E30" s="6"/>
      <c r="F30" s="17"/>
      <c r="G30" s="6"/>
      <c r="H30" s="10"/>
      <c r="I30" s="55">
        <v>0.5145833333333333</v>
      </c>
      <c r="J30" s="6">
        <f aca="true" t="shared" si="7" ref="J30:J39">(+I30/3000)*1600</f>
        <v>0.27444444444444444</v>
      </c>
      <c r="K30" s="6">
        <f aca="true" t="shared" si="8" ref="K30:K39">(+I30/3000)*1000</f>
        <v>0.17152777777777778</v>
      </c>
      <c r="L30" s="59">
        <v>23</v>
      </c>
      <c r="M30" s="89"/>
    </row>
    <row r="31" spans="1:13" ht="23.25" customHeight="1">
      <c r="A31" s="67"/>
      <c r="B31" s="5" t="s">
        <v>143</v>
      </c>
      <c r="C31" s="18">
        <v>0.28958333333333336</v>
      </c>
      <c r="D31" s="17"/>
      <c r="E31" s="6"/>
      <c r="F31" s="17"/>
      <c r="G31" s="6"/>
      <c r="H31" s="10"/>
      <c r="I31" s="55">
        <v>0.5437500000000001</v>
      </c>
      <c r="J31" s="6">
        <f t="shared" si="7"/>
        <v>0.29000000000000004</v>
      </c>
      <c r="K31" s="6">
        <f t="shared" si="8"/>
        <v>0.18125000000000002</v>
      </c>
      <c r="L31" s="59">
        <v>40</v>
      </c>
      <c r="M31" s="89"/>
    </row>
    <row r="32" spans="1:13" ht="23.25" customHeight="1">
      <c r="A32" s="67"/>
      <c r="B32" s="5" t="s">
        <v>112</v>
      </c>
      <c r="C32" s="18">
        <v>0.2826388888888889</v>
      </c>
      <c r="D32" s="17"/>
      <c r="E32" s="6"/>
      <c r="F32" s="17"/>
      <c r="G32" s="6"/>
      <c r="H32" s="10"/>
      <c r="I32" s="55">
        <v>0.5472222222222222</v>
      </c>
      <c r="J32" s="6">
        <f t="shared" si="7"/>
        <v>0.2918518518518518</v>
      </c>
      <c r="K32" s="6">
        <f t="shared" si="8"/>
        <v>0.18240740740740738</v>
      </c>
      <c r="L32" s="59">
        <v>42</v>
      </c>
      <c r="M32" s="89"/>
    </row>
    <row r="33" spans="1:13" ht="23.25" customHeight="1">
      <c r="A33" s="67"/>
      <c r="B33" s="5" t="s">
        <v>108</v>
      </c>
      <c r="C33" s="18">
        <v>0.2833333333333333</v>
      </c>
      <c r="D33" s="17"/>
      <c r="E33" s="6"/>
      <c r="F33" s="17"/>
      <c r="G33" s="6"/>
      <c r="H33" s="10"/>
      <c r="I33" s="55">
        <v>0.5548611111111111</v>
      </c>
      <c r="J33" s="6">
        <f t="shared" si="7"/>
        <v>0.295925925925926</v>
      </c>
      <c r="K33" s="6">
        <f t="shared" si="8"/>
        <v>0.18495370370370373</v>
      </c>
      <c r="L33" s="59">
        <v>46</v>
      </c>
      <c r="M33" s="89"/>
    </row>
    <row r="34" spans="1:13" ht="23.25" customHeight="1">
      <c r="A34" s="67"/>
      <c r="B34" s="5" t="s">
        <v>114</v>
      </c>
      <c r="C34" s="18">
        <v>0.29305555555555557</v>
      </c>
      <c r="D34" s="17"/>
      <c r="E34" s="6"/>
      <c r="F34" s="17"/>
      <c r="G34" s="6"/>
      <c r="H34" s="10"/>
      <c r="I34" s="55">
        <v>0.5548611111111111</v>
      </c>
      <c r="J34" s="6">
        <f t="shared" si="7"/>
        <v>0.295925925925926</v>
      </c>
      <c r="K34" s="6">
        <f t="shared" si="8"/>
        <v>0.18495370370370373</v>
      </c>
      <c r="L34" s="59">
        <v>47</v>
      </c>
      <c r="M34" s="89"/>
    </row>
    <row r="35" spans="1:13" ht="23.25" customHeight="1">
      <c r="A35" s="67"/>
      <c r="B35" s="5" t="s">
        <v>184</v>
      </c>
      <c r="C35" s="18">
        <v>0.2972222222222222</v>
      </c>
      <c r="D35" s="17"/>
      <c r="E35" s="6"/>
      <c r="F35" s="17"/>
      <c r="G35" s="6"/>
      <c r="H35" s="10"/>
      <c r="I35" s="55">
        <v>0.5791666666666667</v>
      </c>
      <c r="J35" s="6">
        <f t="shared" si="7"/>
        <v>0.30888888888888894</v>
      </c>
      <c r="K35" s="6">
        <f t="shared" si="8"/>
        <v>0.1930555555555556</v>
      </c>
      <c r="L35" s="59">
        <v>58</v>
      </c>
      <c r="M35" s="89"/>
    </row>
    <row r="36" spans="1:13" ht="23.25" customHeight="1">
      <c r="A36" s="67"/>
      <c r="B36" s="5" t="s">
        <v>142</v>
      </c>
      <c r="C36" s="18">
        <v>0.3020833333333333</v>
      </c>
      <c r="D36" s="17"/>
      <c r="E36" s="6"/>
      <c r="F36" s="17"/>
      <c r="G36" s="6"/>
      <c r="H36" s="10"/>
      <c r="I36" s="55">
        <v>0.5888888888888889</v>
      </c>
      <c r="J36" s="6">
        <f t="shared" si="7"/>
        <v>0.31407407407407406</v>
      </c>
      <c r="K36" s="6">
        <f t="shared" si="8"/>
        <v>0.1962962962962963</v>
      </c>
      <c r="L36" s="59">
        <v>62</v>
      </c>
      <c r="M36" s="89"/>
    </row>
    <row r="37" spans="1:13" ht="23.25" customHeight="1">
      <c r="A37" s="67"/>
      <c r="B37" s="5" t="s">
        <v>115</v>
      </c>
      <c r="C37" s="18">
        <v>0.31666666666666665</v>
      </c>
      <c r="D37" s="17"/>
      <c r="E37" s="6"/>
      <c r="F37" s="17"/>
      <c r="G37" s="6"/>
      <c r="H37" s="10"/>
      <c r="I37" s="55">
        <v>0.6041666666666666</v>
      </c>
      <c r="J37" s="6">
        <f t="shared" si="7"/>
        <v>0.32222222222222224</v>
      </c>
      <c r="K37" s="6">
        <f t="shared" si="8"/>
        <v>0.2013888888888889</v>
      </c>
      <c r="L37" s="59">
        <v>66</v>
      </c>
      <c r="M37" s="89"/>
    </row>
    <row r="38" spans="1:13" ht="23.25" customHeight="1">
      <c r="A38" s="67"/>
      <c r="B38" s="5" t="s">
        <v>61</v>
      </c>
      <c r="C38" s="18">
        <v>0.31666666666666665</v>
      </c>
      <c r="D38" s="17"/>
      <c r="E38" s="6"/>
      <c r="F38" s="17"/>
      <c r="G38" s="6"/>
      <c r="H38" s="10"/>
      <c r="I38" s="55">
        <v>0.6048611111111112</v>
      </c>
      <c r="J38" s="6">
        <f t="shared" si="7"/>
        <v>0.32259259259259265</v>
      </c>
      <c r="K38" s="6">
        <f t="shared" si="8"/>
        <v>0.2016203703703704</v>
      </c>
      <c r="L38" s="59">
        <v>67</v>
      </c>
      <c r="M38" s="89"/>
    </row>
    <row r="39" spans="1:13" ht="23.25" customHeight="1">
      <c r="A39" s="67"/>
      <c r="B39" s="5" t="s">
        <v>113</v>
      </c>
      <c r="C39" s="18">
        <v>0.3423611111111111</v>
      </c>
      <c r="D39" s="17"/>
      <c r="E39" s="6"/>
      <c r="F39" s="17"/>
      <c r="G39" s="6"/>
      <c r="H39" s="10"/>
      <c r="I39" s="55">
        <v>0.6284722222222222</v>
      </c>
      <c r="J39" s="6">
        <f t="shared" si="7"/>
        <v>0.3351851851851852</v>
      </c>
      <c r="K39" s="6">
        <f t="shared" si="8"/>
        <v>0.20949074074074076</v>
      </c>
      <c r="L39" s="59">
        <v>70</v>
      </c>
      <c r="M39" s="89"/>
    </row>
    <row r="40" spans="2:12" ht="14.25" customHeight="1">
      <c r="B40" s="137"/>
      <c r="C40" s="191" t="s">
        <v>72</v>
      </c>
      <c r="D40" s="192"/>
      <c r="E40" s="143" t="s">
        <v>267</v>
      </c>
      <c r="F40" s="193" t="s">
        <v>73</v>
      </c>
      <c r="G40" s="193"/>
      <c r="H40" s="126">
        <v>156</v>
      </c>
      <c r="I40" s="135" t="s">
        <v>46</v>
      </c>
      <c r="J40" s="17" t="s">
        <v>0</v>
      </c>
      <c r="K40" s="136" t="s">
        <v>82</v>
      </c>
      <c r="L40" s="113">
        <v>84</v>
      </c>
    </row>
  </sheetData>
  <sheetProtection/>
  <mergeCells count="4">
    <mergeCell ref="C27:D27"/>
    <mergeCell ref="F27:G27"/>
    <mergeCell ref="C40:D40"/>
    <mergeCell ref="F40:G40"/>
  </mergeCells>
  <printOptions/>
  <pageMargins left="0.25" right="0.25" top="0.5" bottom="0.5" header="0.3" footer="0.3"/>
  <pageSetup fitToHeight="1" fitToWidth="1" horizontalDpi="600" verticalDpi="600" orientation="portrait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0"/>
  <sheetViews>
    <sheetView zoomScale="75" zoomScaleNormal="75" zoomScalePageLayoutView="0" workbookViewId="0" topLeftCell="A1">
      <selection activeCell="H8" sqref="H8:I8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6" width="11.57421875" style="0" customWidth="1"/>
    <col min="7" max="7" width="11.00390625" style="0" customWidth="1"/>
    <col min="8" max="8" width="10.140625" style="0" customWidth="1"/>
    <col min="9" max="9" width="11.421875" style="0" customWidth="1"/>
    <col min="10" max="10" width="8.28125" style="60" customWidth="1"/>
    <col min="11" max="11" width="12.28125" style="122" customWidth="1"/>
    <col min="12" max="12" width="7.28125" style="122" customWidth="1"/>
  </cols>
  <sheetData>
    <row r="2" ht="13.5" thickBot="1"/>
    <row r="3" spans="2:10" ht="16.5" thickTop="1">
      <c r="B3" s="38" t="s">
        <v>252</v>
      </c>
      <c r="C3" s="39" t="s">
        <v>253</v>
      </c>
      <c r="D3" s="39"/>
      <c r="E3" s="39"/>
      <c r="F3" s="40"/>
      <c r="G3" s="41" t="s">
        <v>0</v>
      </c>
      <c r="H3" s="42"/>
      <c r="I3" s="42"/>
      <c r="J3" s="61"/>
    </row>
    <row r="4" spans="2:10" ht="15.75">
      <c r="B4" s="44" t="s">
        <v>29</v>
      </c>
      <c r="C4" s="2"/>
      <c r="D4" s="2"/>
      <c r="E4" s="2"/>
      <c r="F4" s="3"/>
      <c r="G4" s="1" t="s">
        <v>0</v>
      </c>
      <c r="H4" s="66" t="s">
        <v>0</v>
      </c>
      <c r="I4" s="4"/>
      <c r="J4" s="62"/>
    </row>
    <row r="5" spans="2:10" ht="10.5" customHeight="1">
      <c r="B5" s="44" t="s">
        <v>0</v>
      </c>
      <c r="C5" s="2" t="s">
        <v>28</v>
      </c>
      <c r="D5" s="2"/>
      <c r="E5" s="2"/>
      <c r="F5" s="3"/>
      <c r="G5" s="1"/>
      <c r="H5" s="4"/>
      <c r="I5" s="4"/>
      <c r="J5" s="62"/>
    </row>
    <row r="6" spans="2:11" ht="13.5" thickBot="1">
      <c r="B6" s="56" t="s">
        <v>17</v>
      </c>
      <c r="C6" s="29" t="s">
        <v>1</v>
      </c>
      <c r="D6" s="29" t="s">
        <v>2</v>
      </c>
      <c r="E6" s="35" t="s">
        <v>96</v>
      </c>
      <c r="F6" s="31" t="s">
        <v>95</v>
      </c>
      <c r="G6" s="32" t="s">
        <v>3</v>
      </c>
      <c r="H6" s="35" t="s">
        <v>81</v>
      </c>
      <c r="I6" s="35" t="s">
        <v>78</v>
      </c>
      <c r="J6" s="63" t="s">
        <v>18</v>
      </c>
      <c r="K6" s="123" t="s">
        <v>255</v>
      </c>
    </row>
    <row r="7" spans="1:11" ht="22.5" customHeight="1" thickTop="1">
      <c r="A7" s="67"/>
      <c r="B7" s="34" t="s">
        <v>31</v>
      </c>
      <c r="C7" s="18">
        <v>0.24722222222222223</v>
      </c>
      <c r="D7" s="17">
        <f>+E7-C7</f>
        <v>0.24444444444444446</v>
      </c>
      <c r="E7" s="79">
        <v>0.4916666666666667</v>
      </c>
      <c r="F7" s="19">
        <f>+K7-E7</f>
        <v>0.13061002178649228</v>
      </c>
      <c r="G7" s="21">
        <v>0.6347222222222222</v>
      </c>
      <c r="H7" s="6">
        <f>(+K7/4000)*1600</f>
        <v>0.2489106753812636</v>
      </c>
      <c r="I7" s="6">
        <f>(+K7/4000)*1000</f>
        <v>0.15556917211328974</v>
      </c>
      <c r="J7" s="64">
        <v>1</v>
      </c>
      <c r="K7" s="132">
        <f>+(G7/4080)*4000</f>
        <v>0.622276688453159</v>
      </c>
    </row>
    <row r="8" spans="1:11" ht="22.5" customHeight="1">
      <c r="A8" s="67"/>
      <c r="B8" s="34" t="s">
        <v>63</v>
      </c>
      <c r="C8" s="18">
        <v>0.2465277777777778</v>
      </c>
      <c r="D8" s="17">
        <f>+E8-C8</f>
        <v>0.2618055555555555</v>
      </c>
      <c r="E8" s="79">
        <v>0.5083333333333333</v>
      </c>
      <c r="F8" s="19">
        <f aca="true" t="shared" si="0" ref="F8:F31">+K8-E8</f>
        <v>0.1343681917211329</v>
      </c>
      <c r="G8" s="21">
        <v>0.6555555555555556</v>
      </c>
      <c r="H8" s="6">
        <f>(+K8/4000)*1600</f>
        <v>0.2570806100217865</v>
      </c>
      <c r="I8" s="6">
        <f>(+K8/4000)*1000</f>
        <v>0.16067538126361655</v>
      </c>
      <c r="J8" s="64">
        <v>3</v>
      </c>
      <c r="K8" s="132">
        <f aca="true" t="shared" si="1" ref="K8:K31">+(G8/4080)*4000</f>
        <v>0.6427015250544662</v>
      </c>
    </row>
    <row r="9" spans="1:11" ht="22.5" customHeight="1">
      <c r="A9" s="67"/>
      <c r="B9" s="34" t="s">
        <v>76</v>
      </c>
      <c r="C9" s="18">
        <v>0.25416666666666665</v>
      </c>
      <c r="D9" s="17">
        <f aca="true" t="shared" si="2" ref="D9:D31">+E9-C9</f>
        <v>0.25902777777777775</v>
      </c>
      <c r="E9" s="79">
        <v>0.5131944444444444</v>
      </c>
      <c r="F9" s="19">
        <f t="shared" si="0"/>
        <v>0.13699618736383445</v>
      </c>
      <c r="G9" s="21">
        <v>0.6631944444444444</v>
      </c>
      <c r="H9" s="6">
        <f aca="true" t="shared" si="3" ref="H9:H31">(+K9/4000)*1600</f>
        <v>0.26007625272331153</v>
      </c>
      <c r="I9" s="6">
        <f aca="true" t="shared" si="4" ref="I9:I31">(+K9/4000)*1000</f>
        <v>0.1625476579520697</v>
      </c>
      <c r="J9" s="64">
        <v>7</v>
      </c>
      <c r="K9" s="132">
        <f t="shared" si="1"/>
        <v>0.6501906318082789</v>
      </c>
    </row>
    <row r="10" spans="1:11" ht="22.5" customHeight="1">
      <c r="A10" s="67"/>
      <c r="B10" s="5" t="s">
        <v>38</v>
      </c>
      <c r="C10" s="18">
        <v>0.26319444444444445</v>
      </c>
      <c r="D10" s="17">
        <f t="shared" si="2"/>
        <v>0.2659722222222222</v>
      </c>
      <c r="E10" s="79">
        <v>0.5291666666666667</v>
      </c>
      <c r="F10" s="19">
        <f t="shared" si="0"/>
        <v>0.1394063180827887</v>
      </c>
      <c r="G10" s="21">
        <v>0.6819444444444445</v>
      </c>
      <c r="H10" s="6">
        <f t="shared" si="3"/>
        <v>0.26742919389978215</v>
      </c>
      <c r="I10" s="6">
        <f t="shared" si="4"/>
        <v>0.16714324618736384</v>
      </c>
      <c r="J10" s="59">
        <v>11</v>
      </c>
      <c r="K10" s="132">
        <f t="shared" si="1"/>
        <v>0.6685729847494554</v>
      </c>
    </row>
    <row r="11" spans="1:12" ht="22.5" customHeight="1">
      <c r="A11" s="67"/>
      <c r="B11" s="5" t="s">
        <v>27</v>
      </c>
      <c r="C11" s="18">
        <v>0.26458333333333334</v>
      </c>
      <c r="D11" s="17">
        <f t="shared" si="2"/>
        <v>0.26805555555555555</v>
      </c>
      <c r="E11" s="79">
        <v>0.5326388888888889</v>
      </c>
      <c r="F11" s="19">
        <f t="shared" si="0"/>
        <v>0.1393382352941177</v>
      </c>
      <c r="G11" s="21">
        <v>0.6854166666666667</v>
      </c>
      <c r="H11" s="6">
        <f t="shared" si="3"/>
        <v>0.26879084967320266</v>
      </c>
      <c r="I11" s="6">
        <f t="shared" si="4"/>
        <v>0.16799428104575165</v>
      </c>
      <c r="J11" s="59">
        <v>13</v>
      </c>
      <c r="K11" s="132">
        <f t="shared" si="1"/>
        <v>0.6719771241830066</v>
      </c>
      <c r="L11" s="189">
        <f>AVERAGE(K7:K11)</f>
        <v>0.6511437908496732</v>
      </c>
    </row>
    <row r="12" spans="1:11" ht="22.5" customHeight="1">
      <c r="A12" s="67"/>
      <c r="B12" s="5" t="s">
        <v>26</v>
      </c>
      <c r="C12" s="18">
        <v>0.2638888888888889</v>
      </c>
      <c r="D12" s="17">
        <f t="shared" si="2"/>
        <v>0.26944444444444443</v>
      </c>
      <c r="E12" s="79">
        <v>0.5333333333333333</v>
      </c>
      <c r="F12" s="19">
        <f t="shared" si="0"/>
        <v>0.14068627450980387</v>
      </c>
      <c r="G12" s="21">
        <v>0.6875</v>
      </c>
      <c r="H12" s="6">
        <f t="shared" si="3"/>
        <v>0.2696078431372549</v>
      </c>
      <c r="I12" s="6">
        <f t="shared" si="4"/>
        <v>0.1685049019607843</v>
      </c>
      <c r="J12" s="59">
        <v>15</v>
      </c>
      <c r="K12" s="132">
        <f t="shared" si="1"/>
        <v>0.6740196078431372</v>
      </c>
    </row>
    <row r="13" spans="1:11" ht="22.5" customHeight="1">
      <c r="A13" s="67"/>
      <c r="B13" s="5" t="s">
        <v>62</v>
      </c>
      <c r="C13" s="18">
        <v>0.27638888888888885</v>
      </c>
      <c r="D13" s="17">
        <f t="shared" si="2"/>
        <v>0.2805555555555556</v>
      </c>
      <c r="E13" s="79">
        <v>0.5569444444444445</v>
      </c>
      <c r="F13" s="19">
        <f t="shared" si="0"/>
        <v>0.14907407407407414</v>
      </c>
      <c r="G13" s="21">
        <v>0.720138888888889</v>
      </c>
      <c r="H13" s="6">
        <f t="shared" si="3"/>
        <v>0.28240740740740744</v>
      </c>
      <c r="I13" s="6">
        <f t="shared" si="4"/>
        <v>0.17650462962962965</v>
      </c>
      <c r="J13" s="59">
        <v>33</v>
      </c>
      <c r="K13" s="132">
        <f t="shared" si="1"/>
        <v>0.7060185185185186</v>
      </c>
    </row>
    <row r="14" spans="1:11" ht="22.5" customHeight="1">
      <c r="A14" s="67"/>
      <c r="B14" s="5" t="s">
        <v>165</v>
      </c>
      <c r="C14" s="18">
        <v>0.28402777777777777</v>
      </c>
      <c r="D14" s="17">
        <f t="shared" si="2"/>
        <v>0.30833333333333335</v>
      </c>
      <c r="E14" s="79">
        <v>0.5923611111111111</v>
      </c>
      <c r="F14" s="19">
        <f t="shared" si="0"/>
        <v>0.13816721132897603</v>
      </c>
      <c r="G14" s="21">
        <v>0.7451388888888889</v>
      </c>
      <c r="H14" s="6">
        <f t="shared" si="3"/>
        <v>0.29221132897603486</v>
      </c>
      <c r="I14" s="6">
        <f t="shared" si="4"/>
        <v>0.18263208061002179</v>
      </c>
      <c r="J14" s="59">
        <v>64</v>
      </c>
      <c r="K14" s="132">
        <f t="shared" si="1"/>
        <v>0.7305283224400871</v>
      </c>
    </row>
    <row r="15" spans="1:11" ht="22.5" customHeight="1">
      <c r="A15" s="67"/>
      <c r="B15" s="5" t="s">
        <v>117</v>
      </c>
      <c r="C15" s="18">
        <v>0.29097222222222224</v>
      </c>
      <c r="D15" s="17">
        <f t="shared" si="2"/>
        <v>0.29791666666666666</v>
      </c>
      <c r="E15" s="79">
        <v>0.5888888888888889</v>
      </c>
      <c r="F15" s="19">
        <f t="shared" si="0"/>
        <v>0.1511710239651416</v>
      </c>
      <c r="G15" s="21">
        <v>0.7548611111111111</v>
      </c>
      <c r="H15" s="6">
        <f t="shared" si="3"/>
        <v>0.29602396514161217</v>
      </c>
      <c r="I15" s="6">
        <f t="shared" si="4"/>
        <v>0.18501497821350762</v>
      </c>
      <c r="J15" s="59">
        <v>75</v>
      </c>
      <c r="K15" s="132">
        <f t="shared" si="1"/>
        <v>0.7400599128540305</v>
      </c>
    </row>
    <row r="16" spans="1:11" ht="22.5" customHeight="1">
      <c r="A16" s="67"/>
      <c r="B16" s="5" t="s">
        <v>65</v>
      </c>
      <c r="C16" s="18">
        <v>0.29444444444444445</v>
      </c>
      <c r="D16" s="17">
        <f t="shared" si="2"/>
        <v>0.3097222222222222</v>
      </c>
      <c r="E16" s="79">
        <v>0.6041666666666666</v>
      </c>
      <c r="F16" s="19">
        <f t="shared" si="0"/>
        <v>0.14882897603485856</v>
      </c>
      <c r="G16" s="21">
        <v>0.7680555555555556</v>
      </c>
      <c r="H16" s="6">
        <f t="shared" si="3"/>
        <v>0.30119825708061004</v>
      </c>
      <c r="I16" s="6">
        <f t="shared" si="4"/>
        <v>0.1882489106753813</v>
      </c>
      <c r="J16" s="59">
        <v>92</v>
      </c>
      <c r="K16" s="132">
        <f t="shared" si="1"/>
        <v>0.7529956427015252</v>
      </c>
    </row>
    <row r="17" spans="1:11" ht="22.5" customHeight="1">
      <c r="A17" s="67"/>
      <c r="B17" s="5" t="s">
        <v>43</v>
      </c>
      <c r="C17" s="18">
        <v>0.29444444444444445</v>
      </c>
      <c r="D17" s="17">
        <f t="shared" si="2"/>
        <v>0.3201388888888889</v>
      </c>
      <c r="E17" s="79">
        <v>0.6145833333333334</v>
      </c>
      <c r="F17" s="19">
        <f t="shared" si="0"/>
        <v>0.16156045751633974</v>
      </c>
      <c r="G17" s="21">
        <v>0.7916666666666666</v>
      </c>
      <c r="H17" s="6">
        <f t="shared" si="3"/>
        <v>0.3104575163398693</v>
      </c>
      <c r="I17" s="6">
        <f t="shared" si="4"/>
        <v>0.19403594771241828</v>
      </c>
      <c r="J17" s="59">
        <v>108</v>
      </c>
      <c r="K17" s="132">
        <f t="shared" si="1"/>
        <v>0.7761437908496731</v>
      </c>
    </row>
    <row r="18" spans="1:11" ht="22.5" customHeight="1">
      <c r="A18" s="67"/>
      <c r="B18" s="5" t="s">
        <v>136</v>
      </c>
      <c r="C18" s="18">
        <v>0.29444444444444445</v>
      </c>
      <c r="D18" s="17">
        <f t="shared" si="2"/>
        <v>0.32083333333333336</v>
      </c>
      <c r="E18" s="79">
        <v>0.6152777777777778</v>
      </c>
      <c r="F18" s="19">
        <f t="shared" si="0"/>
        <v>0.16222766884531592</v>
      </c>
      <c r="G18" s="21">
        <v>0.7930555555555556</v>
      </c>
      <c r="H18" s="6">
        <f t="shared" si="3"/>
        <v>0.31100217864923746</v>
      </c>
      <c r="I18" s="6">
        <f t="shared" si="4"/>
        <v>0.19437636165577343</v>
      </c>
      <c r="J18" s="59">
        <v>111</v>
      </c>
      <c r="K18" s="132">
        <f t="shared" si="1"/>
        <v>0.7775054466230937</v>
      </c>
    </row>
    <row r="19" spans="1:11" ht="22.5" customHeight="1">
      <c r="A19" s="67"/>
      <c r="B19" s="5" t="s">
        <v>39</v>
      </c>
      <c r="C19" s="18"/>
      <c r="D19" s="17">
        <f t="shared" si="2"/>
        <v>0.6159722222222223</v>
      </c>
      <c r="E19" s="79">
        <v>0.6159722222222223</v>
      </c>
      <c r="F19" s="19">
        <f t="shared" si="0"/>
        <v>0.166299019607843</v>
      </c>
      <c r="G19" s="21">
        <v>0.7979166666666666</v>
      </c>
      <c r="H19" s="6">
        <f t="shared" si="3"/>
        <v>0.3129084967320261</v>
      </c>
      <c r="I19" s="6">
        <f t="shared" si="4"/>
        <v>0.1955678104575163</v>
      </c>
      <c r="J19" s="59">
        <v>117</v>
      </c>
      <c r="K19" s="132">
        <f t="shared" si="1"/>
        <v>0.7822712418300652</v>
      </c>
    </row>
    <row r="20" spans="1:11" ht="22.5" customHeight="1">
      <c r="A20" s="67"/>
      <c r="B20" s="5" t="s">
        <v>66</v>
      </c>
      <c r="C20" s="18">
        <v>0.31180555555555556</v>
      </c>
      <c r="D20" s="17">
        <f t="shared" si="2"/>
        <v>0.32986111111111116</v>
      </c>
      <c r="E20" s="79">
        <v>0.6416666666666667</v>
      </c>
      <c r="F20" s="19">
        <f t="shared" si="0"/>
        <v>0.16102941176470575</v>
      </c>
      <c r="G20" s="21">
        <v>0.81875</v>
      </c>
      <c r="H20" s="6">
        <f t="shared" si="3"/>
        <v>0.321078431372549</v>
      </c>
      <c r="I20" s="6">
        <f t="shared" si="4"/>
        <v>0.20067401960784312</v>
      </c>
      <c r="J20" s="59">
        <v>133</v>
      </c>
      <c r="K20" s="132">
        <f t="shared" si="1"/>
        <v>0.8026960784313725</v>
      </c>
    </row>
    <row r="21" spans="1:11" ht="22.5" customHeight="1">
      <c r="A21" s="67"/>
      <c r="B21" s="5" t="s">
        <v>21</v>
      </c>
      <c r="C21" s="18">
        <v>0.31180555555555556</v>
      </c>
      <c r="D21" s="17">
        <f t="shared" si="2"/>
        <v>0.3291666666666666</v>
      </c>
      <c r="E21" s="79">
        <v>0.6409722222222222</v>
      </c>
      <c r="F21" s="19">
        <f t="shared" si="0"/>
        <v>0.16785130718954266</v>
      </c>
      <c r="G21" s="21">
        <v>0.8250000000000001</v>
      </c>
      <c r="H21" s="6">
        <f t="shared" si="3"/>
        <v>0.32352941176470595</v>
      </c>
      <c r="I21" s="6">
        <f t="shared" si="4"/>
        <v>0.2022058823529412</v>
      </c>
      <c r="J21" s="59">
        <v>138</v>
      </c>
      <c r="K21" s="132">
        <f t="shared" si="1"/>
        <v>0.8088235294117648</v>
      </c>
    </row>
    <row r="22" spans="1:11" ht="22.5" customHeight="1">
      <c r="A22" s="67"/>
      <c r="B22" s="5" t="s">
        <v>32</v>
      </c>
      <c r="C22" s="18">
        <v>0.3194444444444445</v>
      </c>
      <c r="D22" s="17">
        <f t="shared" si="2"/>
        <v>0.33541666666666664</v>
      </c>
      <c r="E22" s="79">
        <v>0.6548611111111111</v>
      </c>
      <c r="F22" s="19">
        <f t="shared" si="0"/>
        <v>0.16417483660130727</v>
      </c>
      <c r="G22" s="21">
        <v>0.8354166666666667</v>
      </c>
      <c r="H22" s="6">
        <f t="shared" si="3"/>
        <v>0.3276143790849674</v>
      </c>
      <c r="I22" s="6">
        <f t="shared" si="4"/>
        <v>0.2047589869281046</v>
      </c>
      <c r="J22" s="59">
        <v>146</v>
      </c>
      <c r="K22" s="132">
        <f t="shared" si="1"/>
        <v>0.8190359477124184</v>
      </c>
    </row>
    <row r="23" spans="1:12" ht="22.5" customHeight="1">
      <c r="A23" s="67"/>
      <c r="B23" s="5" t="s">
        <v>45</v>
      </c>
      <c r="C23" s="18">
        <v>0.2972222222222222</v>
      </c>
      <c r="D23" s="17">
        <f t="shared" si="2"/>
        <v>0.35833333333333334</v>
      </c>
      <c r="E23" s="79">
        <v>0.6555555555555556</v>
      </c>
      <c r="F23" s="19">
        <f t="shared" si="0"/>
        <v>0.16824618736383434</v>
      </c>
      <c r="G23" s="21">
        <v>0.8402777777777778</v>
      </c>
      <c r="H23" s="6">
        <f t="shared" si="3"/>
        <v>0.329520697167756</v>
      </c>
      <c r="I23" s="6">
        <f t="shared" si="4"/>
        <v>0.20595043572984748</v>
      </c>
      <c r="J23" s="59">
        <v>149</v>
      </c>
      <c r="K23" s="132">
        <f t="shared" si="1"/>
        <v>0.8238017429193899</v>
      </c>
      <c r="L23" s="124"/>
    </row>
    <row r="24" spans="1:12" ht="22.5" customHeight="1">
      <c r="A24" s="67"/>
      <c r="B24" s="5" t="s">
        <v>33</v>
      </c>
      <c r="C24" s="18">
        <v>0.29444444444444445</v>
      </c>
      <c r="D24" s="17">
        <f t="shared" si="2"/>
        <v>0.36319444444444443</v>
      </c>
      <c r="E24" s="79">
        <v>0.6576388888888889</v>
      </c>
      <c r="F24" s="19">
        <f t="shared" si="0"/>
        <v>0.18863017429193896</v>
      </c>
      <c r="G24" s="21">
        <v>0.8631944444444444</v>
      </c>
      <c r="H24" s="6">
        <f t="shared" si="3"/>
        <v>0.33850762527233114</v>
      </c>
      <c r="I24" s="6">
        <f t="shared" si="4"/>
        <v>0.21156726579520696</v>
      </c>
      <c r="J24" s="59">
        <v>157</v>
      </c>
      <c r="K24" s="132">
        <f t="shared" si="1"/>
        <v>0.8462690631808278</v>
      </c>
      <c r="L24" s="124"/>
    </row>
    <row r="25" spans="1:12" ht="22.5" customHeight="1">
      <c r="A25" s="67"/>
      <c r="B25" s="5" t="s">
        <v>120</v>
      </c>
      <c r="C25" s="18">
        <v>0.3284722222222222</v>
      </c>
      <c r="D25" s="17">
        <f t="shared" si="2"/>
        <v>0.3590277777777778</v>
      </c>
      <c r="E25" s="79">
        <v>0.6875</v>
      </c>
      <c r="F25" s="19">
        <f t="shared" si="0"/>
        <v>0.1655773420479303</v>
      </c>
      <c r="G25" s="21">
        <v>0.8701388888888889</v>
      </c>
      <c r="H25" s="6">
        <f t="shared" si="3"/>
        <v>0.3412309368191721</v>
      </c>
      <c r="I25" s="6">
        <f t="shared" si="4"/>
        <v>0.21326933551198257</v>
      </c>
      <c r="J25" s="59">
        <v>161</v>
      </c>
      <c r="K25" s="132">
        <f t="shared" si="1"/>
        <v>0.8530773420479303</v>
      </c>
      <c r="L25" s="124"/>
    </row>
    <row r="26" spans="1:12" ht="22.5" customHeight="1">
      <c r="A26" s="67"/>
      <c r="B26" s="5" t="s">
        <v>163</v>
      </c>
      <c r="C26" s="18"/>
      <c r="D26" s="17">
        <f t="shared" si="2"/>
        <v>0.6875</v>
      </c>
      <c r="E26" s="79">
        <v>0.6875</v>
      </c>
      <c r="F26" s="19">
        <f t="shared" si="0"/>
        <v>0.1683006535947713</v>
      </c>
      <c r="G26" s="21">
        <v>0.8729166666666667</v>
      </c>
      <c r="H26" s="6">
        <f t="shared" si="3"/>
        <v>0.3423202614379085</v>
      </c>
      <c r="I26" s="6">
        <f t="shared" si="4"/>
        <v>0.21395016339869283</v>
      </c>
      <c r="J26" s="59">
        <v>162</v>
      </c>
      <c r="K26" s="132">
        <f t="shared" si="1"/>
        <v>0.8558006535947713</v>
      </c>
      <c r="L26" s="124"/>
    </row>
    <row r="27" spans="1:12" ht="22.5" customHeight="1">
      <c r="A27" s="67"/>
      <c r="B27" s="5" t="s">
        <v>77</v>
      </c>
      <c r="C27" s="18">
        <v>0.32569444444444445</v>
      </c>
      <c r="D27" s="17">
        <f t="shared" si="2"/>
        <v>0.3597222222222222</v>
      </c>
      <c r="E27" s="17">
        <v>0.6854166666666667</v>
      </c>
      <c r="F27" s="19">
        <f t="shared" si="0"/>
        <v>0.1819580610021787</v>
      </c>
      <c r="G27" s="21">
        <v>0.8847222222222223</v>
      </c>
      <c r="H27" s="6">
        <f t="shared" si="3"/>
        <v>0.34694989106753815</v>
      </c>
      <c r="I27" s="6">
        <f t="shared" si="4"/>
        <v>0.21684368191721135</v>
      </c>
      <c r="J27" s="117">
        <v>165</v>
      </c>
      <c r="K27" s="132">
        <f t="shared" si="1"/>
        <v>0.8673747276688454</v>
      </c>
      <c r="L27" s="124"/>
    </row>
    <row r="28" spans="1:12" ht="22.5" customHeight="1">
      <c r="A28" s="67"/>
      <c r="B28" s="5" t="s">
        <v>94</v>
      </c>
      <c r="C28" s="18">
        <v>0.3416666666666666</v>
      </c>
      <c r="D28" s="17">
        <f t="shared" si="2"/>
        <v>0.3597222222222222</v>
      </c>
      <c r="E28" s="79">
        <v>0.7013888888888888</v>
      </c>
      <c r="F28" s="19">
        <f t="shared" si="0"/>
        <v>0.1768790849673203</v>
      </c>
      <c r="G28" s="21">
        <v>0.8958333333333334</v>
      </c>
      <c r="H28" s="6">
        <f t="shared" si="3"/>
        <v>0.3513071895424837</v>
      </c>
      <c r="I28" s="6">
        <f t="shared" si="4"/>
        <v>0.21956699346405228</v>
      </c>
      <c r="J28" s="59">
        <v>168</v>
      </c>
      <c r="K28" s="132">
        <f t="shared" si="1"/>
        <v>0.8782679738562091</v>
      </c>
      <c r="L28" s="124"/>
    </row>
    <row r="29" spans="1:12" ht="22.5" customHeight="1">
      <c r="A29" s="67"/>
      <c r="B29" s="5" t="s">
        <v>75</v>
      </c>
      <c r="C29" s="18">
        <v>0.3194444444444445</v>
      </c>
      <c r="D29" s="17">
        <f t="shared" si="2"/>
        <v>0.4006944444444445</v>
      </c>
      <c r="E29" s="79">
        <v>0.720138888888889</v>
      </c>
      <c r="F29" s="19">
        <f t="shared" si="0"/>
        <v>0.1669798474945532</v>
      </c>
      <c r="G29" s="21">
        <v>0.904861111111111</v>
      </c>
      <c r="H29" s="6">
        <f t="shared" si="3"/>
        <v>0.3548474945533769</v>
      </c>
      <c r="I29" s="6">
        <f t="shared" si="4"/>
        <v>0.22177968409586055</v>
      </c>
      <c r="J29" s="59">
        <v>169</v>
      </c>
      <c r="K29" s="132">
        <f t="shared" si="1"/>
        <v>0.8871187363834422</v>
      </c>
      <c r="L29" s="124"/>
    </row>
    <row r="30" spans="1:12" ht="22.5" customHeight="1">
      <c r="A30" s="67"/>
      <c r="B30" s="5" t="s">
        <v>137</v>
      </c>
      <c r="C30" s="18">
        <v>0.34930555555555554</v>
      </c>
      <c r="D30" s="17">
        <f t="shared" si="2"/>
        <v>0.40555555555555556</v>
      </c>
      <c r="E30" s="79">
        <v>0.7548611111111111</v>
      </c>
      <c r="F30" s="19">
        <f t="shared" si="0"/>
        <v>0.17174564270152504</v>
      </c>
      <c r="G30" s="21">
        <v>0.9451388888888889</v>
      </c>
      <c r="H30" s="6">
        <f t="shared" si="3"/>
        <v>0.37064270152505446</v>
      </c>
      <c r="I30" s="6">
        <f t="shared" si="4"/>
        <v>0.23165168845315903</v>
      </c>
      <c r="J30" s="59">
        <v>172</v>
      </c>
      <c r="K30" s="132">
        <f t="shared" si="1"/>
        <v>0.9266067538126361</v>
      </c>
      <c r="L30" s="124"/>
    </row>
    <row r="31" spans="1:12" ht="22.5" customHeight="1">
      <c r="A31" s="67"/>
      <c r="B31" s="5" t="s">
        <v>119</v>
      </c>
      <c r="C31" s="18">
        <v>0.3875</v>
      </c>
      <c r="D31" s="17">
        <f t="shared" si="2"/>
        <v>0.6298611111111112</v>
      </c>
      <c r="E31" s="98" t="s">
        <v>257</v>
      </c>
      <c r="F31" s="19">
        <f t="shared" si="0"/>
        <v>0.014773965141612111</v>
      </c>
      <c r="G31" s="20" t="s">
        <v>234</v>
      </c>
      <c r="H31" s="6">
        <f t="shared" si="3"/>
        <v>0.4128540305010893</v>
      </c>
      <c r="I31" s="6">
        <f t="shared" si="4"/>
        <v>0.2580337690631808</v>
      </c>
      <c r="J31" s="59">
        <v>180</v>
      </c>
      <c r="K31" s="132">
        <f t="shared" si="1"/>
        <v>1.0321350762527233</v>
      </c>
      <c r="L31" s="124"/>
    </row>
    <row r="32" spans="2:10" ht="15.75">
      <c r="B32" s="137" t="s">
        <v>0</v>
      </c>
      <c r="C32" s="188" t="s">
        <v>56</v>
      </c>
      <c r="D32" s="134">
        <v>35</v>
      </c>
      <c r="E32" s="139" t="s">
        <v>18</v>
      </c>
      <c r="F32" s="126" t="s">
        <v>256</v>
      </c>
      <c r="G32" s="140" t="s">
        <v>46</v>
      </c>
      <c r="H32" s="86">
        <v>0.05069444444444445</v>
      </c>
      <c r="I32" s="141" t="s">
        <v>80</v>
      </c>
      <c r="J32" s="117">
        <v>180</v>
      </c>
    </row>
    <row r="33" spans="1:12" ht="20.25" customHeight="1" thickBot="1">
      <c r="A33" s="67"/>
      <c r="B33" s="57" t="s">
        <v>244</v>
      </c>
      <c r="C33" s="37" t="s">
        <v>6</v>
      </c>
      <c r="D33" s="142" t="s">
        <v>0</v>
      </c>
      <c r="E33" s="24"/>
      <c r="F33" s="24"/>
      <c r="G33" s="90" t="s">
        <v>3</v>
      </c>
      <c r="H33" s="142" t="s">
        <v>79</v>
      </c>
      <c r="I33" s="35" t="s">
        <v>86</v>
      </c>
      <c r="J33" s="63" t="s">
        <v>18</v>
      </c>
      <c r="K33" s="125" t="s">
        <v>0</v>
      </c>
      <c r="L33" s="125" t="s">
        <v>0</v>
      </c>
    </row>
    <row r="34" spans="1:12" ht="22.5" customHeight="1" thickTop="1">
      <c r="A34" s="67"/>
      <c r="B34" s="5" t="s">
        <v>138</v>
      </c>
      <c r="C34" s="18">
        <v>0.2972222222222222</v>
      </c>
      <c r="D34" s="17"/>
      <c r="E34" s="17"/>
      <c r="F34" s="19"/>
      <c r="G34" s="21">
        <v>0.5736111111111112</v>
      </c>
      <c r="H34" s="6"/>
      <c r="I34" s="6"/>
      <c r="J34" s="59">
        <v>17</v>
      </c>
      <c r="K34" s="89"/>
      <c r="L34" s="89"/>
    </row>
    <row r="35" spans="1:12" ht="22.5" customHeight="1">
      <c r="A35" s="67"/>
      <c r="B35" s="5" t="s">
        <v>87</v>
      </c>
      <c r="C35" s="18">
        <v>0.29791666666666666</v>
      </c>
      <c r="D35" s="17"/>
      <c r="E35" s="17"/>
      <c r="F35" s="19"/>
      <c r="G35" s="21">
        <v>0.5673611111111111</v>
      </c>
      <c r="H35" s="6"/>
      <c r="I35" s="6"/>
      <c r="J35" s="59">
        <v>14</v>
      </c>
      <c r="K35" s="89"/>
      <c r="L35" s="89"/>
    </row>
    <row r="36" spans="1:12" ht="22.5" customHeight="1">
      <c r="A36" s="67"/>
      <c r="B36" s="5" t="s">
        <v>121</v>
      </c>
      <c r="C36" s="18">
        <v>0.2986111111111111</v>
      </c>
      <c r="D36" s="17"/>
      <c r="E36" s="17"/>
      <c r="F36" s="19"/>
      <c r="G36" s="20">
        <v>0.6013888888888889</v>
      </c>
      <c r="H36" s="6"/>
      <c r="I36" s="6"/>
      <c r="J36" s="59">
        <v>22</v>
      </c>
      <c r="K36" s="89"/>
      <c r="L36" s="89"/>
    </row>
    <row r="37" spans="1:12" ht="22.5" customHeight="1">
      <c r="A37" s="67"/>
      <c r="B37" s="5" t="s">
        <v>118</v>
      </c>
      <c r="C37" s="18">
        <v>0.33194444444444443</v>
      </c>
      <c r="D37" s="17"/>
      <c r="E37" s="17"/>
      <c r="F37" s="19"/>
      <c r="G37" s="20">
        <v>0.65625</v>
      </c>
      <c r="H37" s="6"/>
      <c r="I37" s="6"/>
      <c r="J37" s="59">
        <v>28</v>
      </c>
      <c r="K37" s="89"/>
      <c r="L37" s="89"/>
    </row>
    <row r="38" spans="1:12" ht="22.5" customHeight="1">
      <c r="A38" s="67"/>
      <c r="B38" s="5" t="s">
        <v>188</v>
      </c>
      <c r="C38" s="18">
        <v>0.44097222222222227</v>
      </c>
      <c r="D38" s="17"/>
      <c r="E38" s="17"/>
      <c r="F38" s="19"/>
      <c r="G38" s="20">
        <v>0.8395833333333332</v>
      </c>
      <c r="H38" s="6"/>
      <c r="I38" s="6"/>
      <c r="J38" s="59">
        <v>36</v>
      </c>
      <c r="K38" s="89"/>
      <c r="L38" s="89"/>
    </row>
    <row r="39" spans="2:10" ht="22.5" customHeight="1">
      <c r="B39" s="5" t="s">
        <v>169</v>
      </c>
      <c r="C39" s="18">
        <v>0.44097222222222227</v>
      </c>
      <c r="D39" s="17"/>
      <c r="E39" s="17"/>
      <c r="F39" s="19"/>
      <c r="G39" s="20">
        <v>0.8402777777777778</v>
      </c>
      <c r="H39" s="6"/>
      <c r="I39" s="6"/>
      <c r="J39" s="59">
        <v>37</v>
      </c>
    </row>
    <row r="40" spans="2:10" ht="18.75" customHeight="1">
      <c r="B40" s="137" t="s">
        <v>0</v>
      </c>
      <c r="C40" s="188" t="s">
        <v>56</v>
      </c>
      <c r="D40" s="134">
        <v>117</v>
      </c>
      <c r="E40" s="139" t="s">
        <v>18</v>
      </c>
      <c r="F40" s="126" t="s">
        <v>98</v>
      </c>
      <c r="G40" s="140" t="s">
        <v>46</v>
      </c>
      <c r="H40" s="86">
        <f>+G38-G34</f>
        <v>0.26597222222222205</v>
      </c>
      <c r="I40" s="141" t="s">
        <v>80</v>
      </c>
      <c r="J40" s="117">
        <v>39</v>
      </c>
    </row>
  </sheetData>
  <sheetProtection/>
  <printOptions/>
  <pageMargins left="0.25" right="0.25" top="0.5" bottom="0.5" header="0.3" footer="0.3"/>
  <pageSetup fitToHeight="1" fitToWidth="1" horizontalDpi="600" verticalDpi="600" orientation="portrait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7"/>
  <sheetViews>
    <sheetView zoomScale="76" zoomScaleNormal="76" zoomScalePageLayoutView="0" workbookViewId="0" topLeftCell="B3">
      <selection activeCell="E12" sqref="E12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7" width="12.00390625" style="0" customWidth="1"/>
    <col min="8" max="8" width="10.140625" style="0" customWidth="1"/>
    <col min="9" max="9" width="9.00390625" style="0" customWidth="1"/>
    <col min="10" max="10" width="8.28125" style="60" customWidth="1"/>
    <col min="11" max="11" width="8.28125" style="122" customWidth="1"/>
    <col min="12" max="12" width="7.28125" style="122" customWidth="1"/>
  </cols>
  <sheetData>
    <row r="2" ht="13.5" thickBot="1"/>
    <row r="3" spans="2:10" ht="16.5" thickTop="1">
      <c r="B3" s="38" t="s">
        <v>268</v>
      </c>
      <c r="C3" s="39" t="s">
        <v>0</v>
      </c>
      <c r="D3" s="39"/>
      <c r="E3" s="39"/>
      <c r="F3" s="39"/>
      <c r="G3" s="39" t="s">
        <v>0</v>
      </c>
      <c r="H3" s="42"/>
      <c r="I3" s="42"/>
      <c r="J3" s="61"/>
    </row>
    <row r="4" spans="2:10" ht="15.75">
      <c r="B4" s="44" t="s">
        <v>29</v>
      </c>
      <c r="C4" s="2"/>
      <c r="D4" s="2"/>
      <c r="E4" s="2"/>
      <c r="F4" s="2"/>
      <c r="G4" s="2" t="s">
        <v>0</v>
      </c>
      <c r="H4" s="66" t="s">
        <v>242</v>
      </c>
      <c r="I4" s="4"/>
      <c r="J4" s="62"/>
    </row>
    <row r="5" spans="2:10" ht="10.5" customHeight="1">
      <c r="B5" s="44" t="s">
        <v>0</v>
      </c>
      <c r="C5" s="2"/>
      <c r="D5" s="2"/>
      <c r="E5" s="2"/>
      <c r="F5" s="2"/>
      <c r="G5" s="2"/>
      <c r="H5" s="4"/>
      <c r="I5" s="4"/>
      <c r="J5" s="62"/>
    </row>
    <row r="6" spans="2:11" ht="13.5" thickBot="1">
      <c r="B6" s="56" t="s">
        <v>17</v>
      </c>
      <c r="C6" s="29" t="s">
        <v>1</v>
      </c>
      <c r="D6" s="29" t="s">
        <v>2</v>
      </c>
      <c r="E6" s="35" t="s">
        <v>96</v>
      </c>
      <c r="F6" s="31" t="s">
        <v>95</v>
      </c>
      <c r="G6" s="32" t="s">
        <v>3</v>
      </c>
      <c r="H6" s="35" t="s">
        <v>81</v>
      </c>
      <c r="I6" s="35" t="s">
        <v>78</v>
      </c>
      <c r="J6" s="63" t="s">
        <v>18</v>
      </c>
      <c r="K6" s="123"/>
    </row>
    <row r="7" spans="1:11" ht="33.75" customHeight="1" thickTop="1">
      <c r="A7" s="67"/>
      <c r="B7" s="34" t="s">
        <v>31</v>
      </c>
      <c r="C7" s="18"/>
      <c r="D7" s="17"/>
      <c r="E7" s="79"/>
      <c r="F7" s="19"/>
      <c r="G7" s="21">
        <v>0.5812499999999999</v>
      </c>
      <c r="H7" s="6">
        <f>(+G7/4000)*1600</f>
        <v>0.23249999999999998</v>
      </c>
      <c r="I7" s="6">
        <f>(+G7/4000)*1000</f>
        <v>0.14531249999999998</v>
      </c>
      <c r="J7" s="64">
        <v>1</v>
      </c>
      <c r="K7" s="124"/>
    </row>
    <row r="8" spans="1:11" ht="33.75" customHeight="1">
      <c r="A8" s="67"/>
      <c r="B8" s="5" t="s">
        <v>63</v>
      </c>
      <c r="C8" s="18"/>
      <c r="D8" s="17"/>
      <c r="E8" s="79"/>
      <c r="F8" s="19"/>
      <c r="G8" s="21">
        <v>0.6180555555555556</v>
      </c>
      <c r="H8" s="6">
        <f>(+G8/4000)*1600</f>
        <v>0.24722222222222223</v>
      </c>
      <c r="I8" s="6">
        <f>(+G8/4000)*1000</f>
        <v>0.1545138888888889</v>
      </c>
      <c r="J8" s="59">
        <v>7</v>
      </c>
      <c r="K8" s="124"/>
    </row>
    <row r="9" spans="1:11" ht="33.75" customHeight="1">
      <c r="A9" s="67"/>
      <c r="B9" s="5" t="s">
        <v>76</v>
      </c>
      <c r="C9" s="18"/>
      <c r="D9" s="17"/>
      <c r="E9" s="79"/>
      <c r="F9" s="19"/>
      <c r="G9" s="21">
        <v>0.63125</v>
      </c>
      <c r="H9" s="6">
        <f>(+G9/4000)*1600</f>
        <v>0.2525</v>
      </c>
      <c r="I9" s="6">
        <f>(+G9/4000)*1000</f>
        <v>0.1578125</v>
      </c>
      <c r="J9" s="59">
        <v>12</v>
      </c>
      <c r="K9" s="124"/>
    </row>
    <row r="10" spans="1:11" ht="33.75" customHeight="1">
      <c r="A10" s="67"/>
      <c r="B10" s="5" t="s">
        <v>26</v>
      </c>
      <c r="C10" s="18"/>
      <c r="D10" s="17"/>
      <c r="E10" s="79"/>
      <c r="F10" s="19"/>
      <c r="G10" s="21">
        <v>0.6569444444444444</v>
      </c>
      <c r="H10" s="6">
        <f>(+G10/4000)*1600</f>
        <v>0.2627777777777778</v>
      </c>
      <c r="I10" s="6">
        <f>(+G10/4000)*1000</f>
        <v>0.1642361111111111</v>
      </c>
      <c r="J10" s="59">
        <v>27</v>
      </c>
      <c r="K10" s="124"/>
    </row>
    <row r="11" spans="1:11" ht="33.75" customHeight="1">
      <c r="A11" s="67"/>
      <c r="B11" s="5" t="s">
        <v>38</v>
      </c>
      <c r="C11" s="18"/>
      <c r="D11" s="17"/>
      <c r="E11" s="79"/>
      <c r="F11" s="19"/>
      <c r="G11" s="21">
        <v>0.6631944444444444</v>
      </c>
      <c r="H11" s="6">
        <f>(+G11/4000)*1600</f>
        <v>0.2652777777777778</v>
      </c>
      <c r="I11" s="6">
        <f>(+G11/4000)*1000</f>
        <v>0.1657986111111111</v>
      </c>
      <c r="J11" s="59">
        <v>33</v>
      </c>
      <c r="K11" s="124"/>
    </row>
    <row r="12" spans="1:11" ht="33.75" customHeight="1">
      <c r="A12" s="67"/>
      <c r="B12" s="5" t="s">
        <v>27</v>
      </c>
      <c r="C12" s="18"/>
      <c r="D12" s="17"/>
      <c r="E12" s="79"/>
      <c r="F12" s="19"/>
      <c r="G12" s="21">
        <v>0.6666666666666666</v>
      </c>
      <c r="H12" s="6">
        <f>(+G12/4000)*1600</f>
        <v>0.26666666666666666</v>
      </c>
      <c r="I12" s="6">
        <f>(+G12/4000)*1000</f>
        <v>0.16666666666666666</v>
      </c>
      <c r="J12" s="59">
        <v>36</v>
      </c>
      <c r="K12" s="124"/>
    </row>
    <row r="13" spans="1:11" ht="33.75" customHeight="1">
      <c r="A13" s="67"/>
      <c r="B13" s="5" t="s">
        <v>62</v>
      </c>
      <c r="C13" s="18"/>
      <c r="D13" s="17"/>
      <c r="E13" s="79"/>
      <c r="F13" s="19"/>
      <c r="G13" s="21">
        <v>0.7118055555555555</v>
      </c>
      <c r="H13" s="6">
        <f>(+G13/4000)*1600</f>
        <v>0.2847222222222222</v>
      </c>
      <c r="I13" s="6">
        <f>(+G13/4000)*1000</f>
        <v>0.17795138888888887</v>
      </c>
      <c r="J13" s="59">
        <v>105</v>
      </c>
      <c r="K13" s="124"/>
    </row>
    <row r="14" spans="1:11" ht="33.75" customHeight="1">
      <c r="A14" s="67"/>
      <c r="B14" s="5" t="s">
        <v>165</v>
      </c>
      <c r="C14" s="18"/>
      <c r="D14" s="17"/>
      <c r="E14" s="79"/>
      <c r="F14" s="19"/>
      <c r="G14" s="20">
        <v>0.7118055555555555</v>
      </c>
      <c r="H14" s="6">
        <f>(+G14/4000)*1600</f>
        <v>0.2847222222222222</v>
      </c>
      <c r="I14" s="6">
        <f>(+G14/4000)*1000</f>
        <v>0.17795138888888887</v>
      </c>
      <c r="J14" s="59">
        <v>106</v>
      </c>
      <c r="K14" s="124"/>
    </row>
    <row r="15" spans="1:11" ht="33.75" customHeight="1">
      <c r="A15" s="67"/>
      <c r="B15" s="5" t="s">
        <v>65</v>
      </c>
      <c r="C15" s="18"/>
      <c r="D15" s="17"/>
      <c r="E15" s="79"/>
      <c r="F15" s="19"/>
      <c r="G15" s="21">
        <v>0.7125</v>
      </c>
      <c r="H15" s="6">
        <f>(+G15/4000)*1600</f>
        <v>0.28500000000000003</v>
      </c>
      <c r="I15" s="6">
        <f>(+G15/4000)*1000</f>
        <v>0.178125</v>
      </c>
      <c r="J15" s="59">
        <v>108</v>
      </c>
      <c r="K15" s="124"/>
    </row>
    <row r="16" spans="1:11" ht="33.75" customHeight="1">
      <c r="A16" s="67"/>
      <c r="B16" s="5" t="s">
        <v>117</v>
      </c>
      <c r="C16" s="18"/>
      <c r="D16" s="17"/>
      <c r="E16" s="79"/>
      <c r="F16" s="19"/>
      <c r="G16" s="21">
        <v>0.7277777777777777</v>
      </c>
      <c r="H16" s="6">
        <f>(+G16/4000)*1600</f>
        <v>0.2911111111111111</v>
      </c>
      <c r="I16" s="6">
        <f>(+G16/4000)*1000</f>
        <v>0.18194444444444444</v>
      </c>
      <c r="J16" s="59">
        <v>116</v>
      </c>
      <c r="K16" s="124"/>
    </row>
    <row r="17" spans="1:11" ht="17.25" customHeight="1">
      <c r="A17" s="67"/>
      <c r="B17" s="137" t="s">
        <v>0</v>
      </c>
      <c r="C17" s="147" t="s">
        <v>56</v>
      </c>
      <c r="D17" s="134">
        <v>80</v>
      </c>
      <c r="E17" s="139" t="s">
        <v>18</v>
      </c>
      <c r="F17" s="126" t="s">
        <v>282</v>
      </c>
      <c r="G17" s="140" t="s">
        <v>46</v>
      </c>
      <c r="H17" s="86">
        <f>+G11-G7</f>
        <v>0.08194444444444449</v>
      </c>
      <c r="I17" s="141" t="s">
        <v>80</v>
      </c>
      <c r="J17" s="117">
        <v>164</v>
      </c>
      <c r="K17" s="124"/>
    </row>
  </sheetData>
  <sheetProtection/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8"/>
  <sheetViews>
    <sheetView zoomScale="85" zoomScaleNormal="85" zoomScalePageLayoutView="0" workbookViewId="0" topLeftCell="B5">
      <selection activeCell="K7" sqref="K7"/>
    </sheetView>
  </sheetViews>
  <sheetFormatPr defaultColWidth="9.140625" defaultRowHeight="12.75"/>
  <cols>
    <col min="1" max="1" width="3.28125" style="0" customWidth="1"/>
    <col min="2" max="2" width="23.8515625" style="0" customWidth="1"/>
    <col min="3" max="3" width="9.421875" style="0" customWidth="1"/>
    <col min="4" max="4" width="10.421875" style="0" customWidth="1"/>
    <col min="5" max="7" width="11.7109375" style="0" customWidth="1"/>
    <col min="8" max="8" width="10.140625" style="0" customWidth="1"/>
    <col min="9" max="9" width="9.7109375" style="0" customWidth="1"/>
    <col min="10" max="10" width="7.421875" style="60" customWidth="1"/>
    <col min="11" max="11" width="9.7109375" style="84" customWidth="1"/>
  </cols>
  <sheetData>
    <row r="2" ht="13.5" thickBot="1"/>
    <row r="3" spans="2:10" ht="16.5" thickTop="1">
      <c r="B3" s="38" t="s">
        <v>123</v>
      </c>
      <c r="C3" s="39" t="s">
        <v>36</v>
      </c>
      <c r="D3" s="39"/>
      <c r="E3" s="39"/>
      <c r="F3" s="40"/>
      <c r="G3" s="41" t="s">
        <v>13</v>
      </c>
      <c r="H3" s="42"/>
      <c r="I3" s="42" t="s">
        <v>0</v>
      </c>
      <c r="J3" s="61"/>
    </row>
    <row r="4" spans="2:13" ht="15.75">
      <c r="B4" s="44" t="s">
        <v>126</v>
      </c>
      <c r="C4" s="2" t="s">
        <v>0</v>
      </c>
      <c r="D4" s="2"/>
      <c r="E4" s="2"/>
      <c r="F4" s="3" t="s">
        <v>0</v>
      </c>
      <c r="G4" s="109" t="s">
        <v>124</v>
      </c>
      <c r="H4" s="66" t="s">
        <v>0</v>
      </c>
      <c r="I4" s="4"/>
      <c r="J4" s="62"/>
      <c r="M4">
        <v>4000</v>
      </c>
    </row>
    <row r="5" spans="2:13" ht="13.5" customHeight="1">
      <c r="B5" s="44"/>
      <c r="C5" s="2"/>
      <c r="D5" s="2"/>
      <c r="E5" s="2"/>
      <c r="F5" s="3"/>
      <c r="G5" s="1"/>
      <c r="H5" s="4"/>
      <c r="I5" s="4"/>
      <c r="J5" s="62"/>
      <c r="M5">
        <v>2.37</v>
      </c>
    </row>
    <row r="6" spans="2:11" ht="13.5" thickBot="1">
      <c r="B6" s="56" t="s">
        <v>17</v>
      </c>
      <c r="C6" s="29" t="s">
        <v>1</v>
      </c>
      <c r="D6" s="29" t="s">
        <v>2</v>
      </c>
      <c r="E6" s="35" t="s">
        <v>15</v>
      </c>
      <c r="F6" s="31" t="s">
        <v>14</v>
      </c>
      <c r="G6" s="32" t="s">
        <v>3</v>
      </c>
      <c r="H6" s="35" t="s">
        <v>48</v>
      </c>
      <c r="I6" s="35" t="s">
        <v>125</v>
      </c>
      <c r="J6" s="63" t="s">
        <v>18</v>
      </c>
      <c r="K6" s="115" t="s">
        <v>28</v>
      </c>
    </row>
    <row r="7" spans="1:13" ht="28.5" customHeight="1" thickTop="1">
      <c r="A7" s="67"/>
      <c r="B7" s="34" t="s">
        <v>31</v>
      </c>
      <c r="C7" s="27">
        <v>0.24305555555555555</v>
      </c>
      <c r="D7" s="17">
        <f>+E7-C7</f>
        <v>0.24375</v>
      </c>
      <c r="E7" s="97">
        <v>0.48680555555555555</v>
      </c>
      <c r="F7" s="19">
        <f>+G7-E7</f>
        <v>0.12013888888888885</v>
      </c>
      <c r="G7" s="36">
        <v>0.6069444444444444</v>
      </c>
      <c r="H7" s="6">
        <f>(+K7/4000)*1600</f>
        <v>0.24938652057296123</v>
      </c>
      <c r="I7" s="6">
        <f>(+K7/4000)*1000</f>
        <v>0.15586657535810075</v>
      </c>
      <c r="J7" s="64">
        <v>1</v>
      </c>
      <c r="K7" s="132">
        <f aca="true" t="shared" si="0" ref="K7:K18">+(G7/3894)*4000</f>
        <v>0.623466301432403</v>
      </c>
      <c r="M7">
        <v>2.48</v>
      </c>
    </row>
    <row r="8" spans="1:11" ht="28.5" customHeight="1">
      <c r="A8" s="67"/>
      <c r="B8" s="5" t="s">
        <v>63</v>
      </c>
      <c r="C8" s="18">
        <v>0.24305555555555555</v>
      </c>
      <c r="D8" s="17">
        <f aca="true" t="shared" si="1" ref="D8:D18">+E8-C8</f>
        <v>0.25625</v>
      </c>
      <c r="E8" s="6">
        <v>0.4993055555555555</v>
      </c>
      <c r="F8" s="19">
        <f aca="true" t="shared" si="2" ref="F8:F18">+G8-E8</f>
        <v>0.12361111111111117</v>
      </c>
      <c r="G8" s="21">
        <v>0.6229166666666667</v>
      </c>
      <c r="H8" s="6">
        <f aca="true" t="shared" si="3" ref="H8:H18">(+K8/4000)*1600</f>
        <v>0.2559493237459339</v>
      </c>
      <c r="I8" s="6">
        <f aca="true" t="shared" si="4" ref="I8:I18">(+K8/4000)*1000</f>
        <v>0.1599683273412087</v>
      </c>
      <c r="J8" s="59">
        <v>3</v>
      </c>
      <c r="K8" s="132">
        <f t="shared" si="0"/>
        <v>0.6398733093648348</v>
      </c>
    </row>
    <row r="9" spans="1:11" ht="28.5" customHeight="1">
      <c r="A9" s="67"/>
      <c r="B9" s="5" t="s">
        <v>38</v>
      </c>
      <c r="C9" s="18">
        <v>0.25416666666666665</v>
      </c>
      <c r="D9" s="17">
        <f t="shared" si="1"/>
        <v>0.2645833333333333</v>
      </c>
      <c r="E9" s="79">
        <v>0.5187499999999999</v>
      </c>
      <c r="F9" s="19">
        <f t="shared" si="2"/>
        <v>0.12361111111111112</v>
      </c>
      <c r="G9" s="21">
        <v>0.642361111111111</v>
      </c>
      <c r="H9" s="6">
        <f t="shared" si="3"/>
        <v>0.2639388232608571</v>
      </c>
      <c r="I9" s="6">
        <f t="shared" si="4"/>
        <v>0.1649617645380357</v>
      </c>
      <c r="J9" s="59">
        <v>9</v>
      </c>
      <c r="K9" s="132">
        <f t="shared" si="0"/>
        <v>0.6598470581521428</v>
      </c>
    </row>
    <row r="10" spans="1:11" ht="28.5" customHeight="1">
      <c r="A10" s="67"/>
      <c r="B10" s="5" t="s">
        <v>64</v>
      </c>
      <c r="C10" s="18">
        <v>0.26180555555555557</v>
      </c>
      <c r="D10" s="17">
        <f t="shared" si="1"/>
        <v>0.2625</v>
      </c>
      <c r="E10" s="13">
        <v>0.5243055555555556</v>
      </c>
      <c r="F10" s="19">
        <f t="shared" si="2"/>
        <v>0.12291666666666667</v>
      </c>
      <c r="G10" s="21">
        <v>0.6472222222222223</v>
      </c>
      <c r="H10" s="6">
        <f t="shared" si="3"/>
        <v>0.26593619813958796</v>
      </c>
      <c r="I10" s="6">
        <f t="shared" si="4"/>
        <v>0.16621012383724248</v>
      </c>
      <c r="J10" s="59">
        <v>10</v>
      </c>
      <c r="K10" s="132">
        <f t="shared" si="0"/>
        <v>0.6648404953489699</v>
      </c>
    </row>
    <row r="11" spans="1:14" ht="28.5" customHeight="1">
      <c r="A11" s="67"/>
      <c r="B11" s="5" t="s">
        <v>27</v>
      </c>
      <c r="C11" s="18">
        <v>0.2555555555555556</v>
      </c>
      <c r="D11" s="17">
        <f t="shared" si="1"/>
        <v>0.26944444444444443</v>
      </c>
      <c r="E11" s="133">
        <v>0.525</v>
      </c>
      <c r="F11" s="19">
        <f t="shared" si="2"/>
        <v>0.12777777777777777</v>
      </c>
      <c r="G11" s="21">
        <v>0.6527777777777778</v>
      </c>
      <c r="H11" s="6">
        <f t="shared" si="3"/>
        <v>0.2682189122867089</v>
      </c>
      <c r="I11" s="6">
        <f t="shared" si="4"/>
        <v>0.16763682017919307</v>
      </c>
      <c r="J11" s="59">
        <v>12</v>
      </c>
      <c r="K11" s="132">
        <f t="shared" si="0"/>
        <v>0.6705472807167723</v>
      </c>
      <c r="M11">
        <v>3.1</v>
      </c>
      <c r="N11">
        <v>2.99</v>
      </c>
    </row>
    <row r="12" spans="1:11" ht="28.5" customHeight="1">
      <c r="A12" s="67"/>
      <c r="B12" s="5" t="s">
        <v>26</v>
      </c>
      <c r="C12" s="18">
        <v>0.25833333333333336</v>
      </c>
      <c r="D12" s="17">
        <f t="shared" si="1"/>
        <v>0.2756944444444444</v>
      </c>
      <c r="E12" s="133">
        <v>0.5340277777777778</v>
      </c>
      <c r="F12" s="19">
        <f t="shared" si="2"/>
        <v>0.13263888888888886</v>
      </c>
      <c r="G12" s="21">
        <v>0.6666666666666666</v>
      </c>
      <c r="H12" s="6">
        <f t="shared" si="3"/>
        <v>0.2739256976545112</v>
      </c>
      <c r="I12" s="6">
        <f t="shared" si="4"/>
        <v>0.1712035610340695</v>
      </c>
      <c r="J12" s="59">
        <v>16</v>
      </c>
      <c r="K12" s="132">
        <f t="shared" si="0"/>
        <v>0.684814244136278</v>
      </c>
    </row>
    <row r="13" spans="1:11" ht="27.75" customHeight="1">
      <c r="A13" s="67"/>
      <c r="B13" s="5" t="s">
        <v>62</v>
      </c>
      <c r="C13" s="18">
        <v>0.2722222222222222</v>
      </c>
      <c r="D13" s="17">
        <f t="shared" si="1"/>
        <v>0.2902777777777778</v>
      </c>
      <c r="E13" s="6">
        <v>0.5625</v>
      </c>
      <c r="F13" s="19">
        <f t="shared" si="2"/>
        <v>0.14583333333333337</v>
      </c>
      <c r="G13" s="21">
        <v>0.7083333333333334</v>
      </c>
      <c r="H13" s="6">
        <f t="shared" si="3"/>
        <v>0.2910460537579182</v>
      </c>
      <c r="I13" s="6">
        <f t="shared" si="4"/>
        <v>0.18190378359869885</v>
      </c>
      <c r="J13" s="59">
        <v>39</v>
      </c>
      <c r="K13" s="132">
        <f t="shared" si="0"/>
        <v>0.7276151343947954</v>
      </c>
    </row>
    <row r="14" spans="1:11" ht="28.5" customHeight="1">
      <c r="A14" s="67"/>
      <c r="B14" s="5" t="s">
        <v>32</v>
      </c>
      <c r="C14" s="18">
        <v>0.31805555555555554</v>
      </c>
      <c r="D14" s="17">
        <f t="shared" si="1"/>
        <v>0.3305555555555556</v>
      </c>
      <c r="E14" s="6">
        <v>0.6486111111111111</v>
      </c>
      <c r="F14" s="19">
        <f t="shared" si="2"/>
        <v>0.14861111111111103</v>
      </c>
      <c r="G14" s="21">
        <v>0.7972222222222222</v>
      </c>
      <c r="H14" s="6">
        <f t="shared" si="3"/>
        <v>0.32756948011185294</v>
      </c>
      <c r="I14" s="6">
        <f t="shared" si="4"/>
        <v>0.2047309250699081</v>
      </c>
      <c r="J14" s="59">
        <v>90</v>
      </c>
      <c r="K14" s="132">
        <f t="shared" si="0"/>
        <v>0.8189237002796323</v>
      </c>
    </row>
    <row r="15" spans="1:11" ht="28.5" customHeight="1">
      <c r="A15" s="67"/>
      <c r="B15" s="5" t="s">
        <v>69</v>
      </c>
      <c r="C15" s="18">
        <v>0.30833333333333335</v>
      </c>
      <c r="D15" s="17">
        <f t="shared" si="1"/>
        <v>0.3388888888888889</v>
      </c>
      <c r="E15" s="6">
        <v>0.6472222222222223</v>
      </c>
      <c r="F15" s="19">
        <f t="shared" si="2"/>
        <v>0.15763888888888888</v>
      </c>
      <c r="G15" s="21">
        <v>0.8048611111111111</v>
      </c>
      <c r="H15" s="6">
        <f t="shared" si="3"/>
        <v>0.3307082120641443</v>
      </c>
      <c r="I15" s="6">
        <f t="shared" si="4"/>
        <v>0.20669263254009018</v>
      </c>
      <c r="J15" s="59">
        <v>93</v>
      </c>
      <c r="K15" s="132">
        <f t="shared" si="0"/>
        <v>0.8267705301603607</v>
      </c>
    </row>
    <row r="16" spans="1:11" ht="28.5" customHeight="1">
      <c r="A16" s="67"/>
      <c r="B16" s="5" t="s">
        <v>33</v>
      </c>
      <c r="C16" s="18">
        <v>0.30624999999999997</v>
      </c>
      <c r="D16" s="17">
        <f t="shared" si="1"/>
        <v>0.34513888888888894</v>
      </c>
      <c r="E16" s="79">
        <v>0.6513888888888889</v>
      </c>
      <c r="F16" s="19">
        <f t="shared" si="2"/>
        <v>0.16527777777777786</v>
      </c>
      <c r="G16" s="21">
        <v>0.8166666666666668</v>
      </c>
      <c r="H16" s="6">
        <f t="shared" si="3"/>
        <v>0.3355589796267763</v>
      </c>
      <c r="I16" s="6">
        <f t="shared" si="4"/>
        <v>0.20972436226673516</v>
      </c>
      <c r="J16" s="59">
        <v>97</v>
      </c>
      <c r="K16" s="132">
        <f t="shared" si="0"/>
        <v>0.8388974490669406</v>
      </c>
    </row>
    <row r="17" spans="1:11" ht="28.5" customHeight="1">
      <c r="A17" s="67"/>
      <c r="B17" s="5" t="s">
        <v>21</v>
      </c>
      <c r="C17" s="18">
        <v>0.31805555555555554</v>
      </c>
      <c r="D17" s="17">
        <f t="shared" si="1"/>
        <v>0.34791666666666665</v>
      </c>
      <c r="E17" s="79">
        <v>0.6659722222222222</v>
      </c>
      <c r="F17" s="19">
        <f t="shared" si="2"/>
        <v>0.16041666666666665</v>
      </c>
      <c r="G17" s="21">
        <v>0.8263888888888888</v>
      </c>
      <c r="H17" s="6">
        <f t="shared" si="3"/>
        <v>0.33955372938423783</v>
      </c>
      <c r="I17" s="6">
        <f t="shared" si="4"/>
        <v>0.21222108086514865</v>
      </c>
      <c r="J17" s="64">
        <v>102</v>
      </c>
      <c r="K17" s="132">
        <f t="shared" si="0"/>
        <v>0.8488843234605946</v>
      </c>
    </row>
    <row r="18" spans="1:11" ht="28.5" customHeight="1">
      <c r="A18" s="67"/>
      <c r="B18" s="5" t="s">
        <v>77</v>
      </c>
      <c r="C18" s="18">
        <v>0.34861111111111115</v>
      </c>
      <c r="D18" s="17">
        <f t="shared" si="1"/>
        <v>0.39999999999999986</v>
      </c>
      <c r="E18" s="6">
        <v>0.748611111111111</v>
      </c>
      <c r="F18" s="19">
        <f t="shared" si="2"/>
        <v>0.17638888888888893</v>
      </c>
      <c r="G18" s="21">
        <v>0.9249999999999999</v>
      </c>
      <c r="H18" s="6">
        <f t="shared" si="3"/>
        <v>0.3800719054956343</v>
      </c>
      <c r="I18" s="6">
        <f t="shared" si="4"/>
        <v>0.23754494093477144</v>
      </c>
      <c r="J18" s="59">
        <v>120</v>
      </c>
      <c r="K18" s="132">
        <f t="shared" si="0"/>
        <v>0.9501797637390857</v>
      </c>
    </row>
    <row r="19" spans="1:10" ht="33.75" customHeight="1">
      <c r="A19" s="67"/>
      <c r="B19" s="5"/>
      <c r="C19" s="18" t="s">
        <v>56</v>
      </c>
      <c r="D19" s="134">
        <v>35</v>
      </c>
      <c r="E19" s="128" t="s">
        <v>18</v>
      </c>
      <c r="F19" s="126" t="s">
        <v>83</v>
      </c>
      <c r="G19" s="21" t="s">
        <v>46</v>
      </c>
      <c r="H19" s="86">
        <v>0.04722222222222222</v>
      </c>
      <c r="I19" s="153" t="s">
        <v>80</v>
      </c>
      <c r="J19" s="117">
        <v>134</v>
      </c>
    </row>
    <row r="20" spans="1:10" ht="27.75" customHeight="1" thickBot="1">
      <c r="A20" s="67"/>
      <c r="B20" s="57" t="s">
        <v>116</v>
      </c>
      <c r="C20" s="37" t="s">
        <v>6</v>
      </c>
      <c r="D20" s="24"/>
      <c r="E20" s="24"/>
      <c r="F20" s="23"/>
      <c r="G20" s="32" t="s">
        <v>3</v>
      </c>
      <c r="H20" s="35" t="s">
        <v>48</v>
      </c>
      <c r="I20" s="35" t="s">
        <v>125</v>
      </c>
      <c r="J20" s="63" t="s">
        <v>18</v>
      </c>
    </row>
    <row r="21" spans="1:11" ht="27.75" customHeight="1" thickTop="1">
      <c r="A21" s="67"/>
      <c r="B21" s="5" t="s">
        <v>65</v>
      </c>
      <c r="C21" s="18">
        <v>0.3159722222222222</v>
      </c>
      <c r="D21" s="9"/>
      <c r="E21" s="9"/>
      <c r="F21" s="10"/>
      <c r="G21" s="21">
        <v>0.5784722222222222</v>
      </c>
      <c r="H21" s="6">
        <f aca="true" t="shared" si="5" ref="H21:H30">(+G21/3000)*1600</f>
        <v>0.30851851851851847</v>
      </c>
      <c r="I21" s="6">
        <f aca="true" t="shared" si="6" ref="I21:I30">(+G21/3000)*1000</f>
        <v>0.19282407407407404</v>
      </c>
      <c r="J21" s="59">
        <v>23</v>
      </c>
      <c r="K21" s="132"/>
    </row>
    <row r="22" spans="1:11" ht="27.75" customHeight="1">
      <c r="A22" s="67"/>
      <c r="B22" s="5" t="s">
        <v>117</v>
      </c>
      <c r="C22" s="18">
        <v>0.3284722222222222</v>
      </c>
      <c r="D22" s="9"/>
      <c r="E22" s="9"/>
      <c r="F22" s="10"/>
      <c r="G22" s="21">
        <v>0.6166666666666667</v>
      </c>
      <c r="H22" s="6">
        <f t="shared" si="5"/>
        <v>0.3288888888888889</v>
      </c>
      <c r="I22" s="6">
        <f t="shared" si="6"/>
        <v>0.20555555555555555</v>
      </c>
      <c r="J22" s="59">
        <v>45</v>
      </c>
      <c r="K22" s="132"/>
    </row>
    <row r="23" spans="1:11" ht="27.75" customHeight="1">
      <c r="A23" s="67"/>
      <c r="B23" s="5" t="s">
        <v>45</v>
      </c>
      <c r="C23" s="18">
        <v>0.32222222222222224</v>
      </c>
      <c r="D23" s="9"/>
      <c r="E23" s="9"/>
      <c r="F23" s="10"/>
      <c r="G23" s="21">
        <v>0.6215277777777778</v>
      </c>
      <c r="H23" s="6">
        <f t="shared" si="5"/>
        <v>0.3314814814814815</v>
      </c>
      <c r="I23" s="6">
        <f t="shared" si="6"/>
        <v>0.20717592592592593</v>
      </c>
      <c r="J23" s="59">
        <v>46</v>
      </c>
      <c r="K23" s="132"/>
    </row>
    <row r="24" spans="1:11" ht="27.75" customHeight="1">
      <c r="A24" s="67"/>
      <c r="B24" s="5" t="s">
        <v>66</v>
      </c>
      <c r="C24" s="18">
        <v>0.3236111111111111</v>
      </c>
      <c r="D24" s="9"/>
      <c r="E24" s="9"/>
      <c r="F24" s="10"/>
      <c r="G24" s="21">
        <v>0.6229166666666667</v>
      </c>
      <c r="H24" s="6">
        <f t="shared" si="5"/>
        <v>0.3322222222222222</v>
      </c>
      <c r="I24" s="6">
        <f t="shared" si="6"/>
        <v>0.20763888888888887</v>
      </c>
      <c r="J24" s="59">
        <v>49</v>
      </c>
      <c r="K24" s="132"/>
    </row>
    <row r="25" spans="1:11" ht="27.75" customHeight="1">
      <c r="A25" s="67"/>
      <c r="B25" s="5" t="s">
        <v>67</v>
      </c>
      <c r="C25" s="18">
        <v>0.3236111111111111</v>
      </c>
      <c r="D25" s="9"/>
      <c r="E25" s="9"/>
      <c r="F25" s="10"/>
      <c r="G25" s="21">
        <v>0.6284722222222222</v>
      </c>
      <c r="H25" s="6">
        <f t="shared" si="5"/>
        <v>0.3351851851851852</v>
      </c>
      <c r="I25" s="6">
        <f t="shared" si="6"/>
        <v>0.20949074074074076</v>
      </c>
      <c r="J25" s="59">
        <v>52</v>
      </c>
      <c r="K25" s="132"/>
    </row>
    <row r="26" spans="1:11" ht="27.75" customHeight="1">
      <c r="A26" s="67"/>
      <c r="B26" s="5" t="s">
        <v>119</v>
      </c>
      <c r="C26" s="18">
        <v>0.3416666666666666</v>
      </c>
      <c r="D26" s="9"/>
      <c r="E26" s="9"/>
      <c r="F26" s="10"/>
      <c r="G26" s="21">
        <v>0.6354166666666666</v>
      </c>
      <c r="H26" s="6">
        <f t="shared" si="5"/>
        <v>0.33888888888888885</v>
      </c>
      <c r="I26" s="6">
        <f t="shared" si="6"/>
        <v>0.21180555555555555</v>
      </c>
      <c r="J26" s="59">
        <v>58</v>
      </c>
      <c r="K26" s="132"/>
    </row>
    <row r="27" spans="1:11" ht="27.75" customHeight="1">
      <c r="A27" s="67"/>
      <c r="B27" s="5" t="s">
        <v>120</v>
      </c>
      <c r="C27" s="18">
        <v>0.33819444444444446</v>
      </c>
      <c r="D27" s="9"/>
      <c r="E27" s="9"/>
      <c r="F27" s="10"/>
      <c r="G27" s="21">
        <v>0.6583333333333333</v>
      </c>
      <c r="H27" s="6">
        <f t="shared" si="5"/>
        <v>0.3511111111111111</v>
      </c>
      <c r="I27" s="6">
        <f t="shared" si="6"/>
        <v>0.21944444444444444</v>
      </c>
      <c r="J27" s="59">
        <v>63</v>
      </c>
      <c r="K27" s="132"/>
    </row>
    <row r="28" spans="1:11" ht="27.75" customHeight="1">
      <c r="A28" s="76"/>
      <c r="B28" s="5" t="s">
        <v>118</v>
      </c>
      <c r="C28" s="18">
        <v>0.3548611111111111</v>
      </c>
      <c r="D28" s="9"/>
      <c r="E28" s="9"/>
      <c r="F28" s="10"/>
      <c r="G28" s="21">
        <v>0.6944444444444445</v>
      </c>
      <c r="H28" s="6">
        <f t="shared" si="5"/>
        <v>0.3703703703703704</v>
      </c>
      <c r="I28" s="6">
        <f t="shared" si="6"/>
        <v>0.2314814814814815</v>
      </c>
      <c r="J28" s="59">
        <v>75</v>
      </c>
      <c r="K28" s="132"/>
    </row>
    <row r="29" spans="1:11" ht="27.75" customHeight="1">
      <c r="A29" s="76"/>
      <c r="B29" s="5" t="s">
        <v>122</v>
      </c>
      <c r="C29" s="18">
        <v>0.3736111111111111</v>
      </c>
      <c r="D29" s="9"/>
      <c r="E29" s="9"/>
      <c r="F29" s="10"/>
      <c r="G29" s="21">
        <v>0.6979166666666666</v>
      </c>
      <c r="H29" s="6">
        <f t="shared" si="5"/>
        <v>0.3722222222222222</v>
      </c>
      <c r="I29" s="6">
        <f t="shared" si="6"/>
        <v>0.23263888888888887</v>
      </c>
      <c r="J29" s="59">
        <v>77</v>
      </c>
      <c r="K29" s="132"/>
    </row>
    <row r="30" spans="1:11" ht="27.75" customHeight="1">
      <c r="A30" s="76"/>
      <c r="B30" s="5" t="s">
        <v>40</v>
      </c>
      <c r="C30" s="18">
        <v>0.45</v>
      </c>
      <c r="D30" s="9"/>
      <c r="E30" s="9"/>
      <c r="F30" s="10"/>
      <c r="G30" s="21">
        <v>0.782638888888889</v>
      </c>
      <c r="H30" s="6">
        <f t="shared" si="5"/>
        <v>0.4174074074074075</v>
      </c>
      <c r="I30" s="6">
        <f t="shared" si="6"/>
        <v>0.2608796296296297</v>
      </c>
      <c r="J30" s="59">
        <v>83</v>
      </c>
      <c r="K30" s="132"/>
    </row>
    <row r="31" spans="1:11" ht="27.75" customHeight="1">
      <c r="A31" s="76"/>
      <c r="B31" s="5" t="s">
        <v>121</v>
      </c>
      <c r="C31" s="18">
        <v>0.3263888888888889</v>
      </c>
      <c r="D31" s="9"/>
      <c r="E31" s="9"/>
      <c r="F31" s="10"/>
      <c r="G31" s="21"/>
      <c r="H31" s="79" t="s">
        <v>0</v>
      </c>
      <c r="I31" s="79" t="s">
        <v>0</v>
      </c>
      <c r="J31" s="59"/>
      <c r="K31" s="132"/>
    </row>
    <row r="32" spans="1:11" ht="27.75" customHeight="1">
      <c r="A32" s="76"/>
      <c r="B32" s="80"/>
      <c r="C32" s="18"/>
      <c r="D32" s="9"/>
      <c r="E32" s="9"/>
      <c r="F32" s="10"/>
      <c r="G32" s="21"/>
      <c r="H32" s="14"/>
      <c r="I32" s="14"/>
      <c r="J32" s="82"/>
      <c r="K32" s="132"/>
    </row>
    <row r="33" spans="1:10" ht="27.75" customHeight="1">
      <c r="A33" s="76"/>
      <c r="B33" s="80"/>
      <c r="C33" s="18" t="s">
        <v>56</v>
      </c>
      <c r="D33" s="134">
        <v>215</v>
      </c>
      <c r="E33" s="128" t="s">
        <v>18</v>
      </c>
      <c r="F33" s="126" t="s">
        <v>127</v>
      </c>
      <c r="G33" s="21" t="s">
        <v>46</v>
      </c>
      <c r="H33" s="86" t="s">
        <v>0</v>
      </c>
      <c r="I33" s="58" t="s">
        <v>41</v>
      </c>
      <c r="J33" s="108">
        <v>83</v>
      </c>
    </row>
    <row r="34" spans="2:10" ht="13.5" thickBot="1">
      <c r="B34" s="11"/>
      <c r="C34" s="46"/>
      <c r="D34" s="7"/>
      <c r="E34" s="7"/>
      <c r="F34" s="8"/>
      <c r="G34" s="47"/>
      <c r="H34" s="7"/>
      <c r="I34" s="7"/>
      <c r="J34" s="65"/>
    </row>
    <row r="35" ht="13.5" thickTop="1"/>
    <row r="38" spans="3:6" ht="12.75">
      <c r="C38" s="36">
        <v>0.7451388888888889</v>
      </c>
      <c r="D38" s="110">
        <f>+(C38/3894)*4000</f>
        <v>0.7654225874564857</v>
      </c>
      <c r="E38" s="6"/>
      <c r="F38" s="64"/>
    </row>
  </sheetData>
  <sheetProtection/>
  <printOptions/>
  <pageMargins left="0.5" right="0.5" top="0.5" bottom="0.5" header="0.5" footer="0.5"/>
  <pageSetup fitToHeight="1" fitToWidth="1" horizontalDpi="600" verticalDpi="600" orientation="portrait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zoomScale="70" zoomScaleNormal="70" zoomScalePageLayoutView="0" workbookViewId="0" topLeftCell="A4">
      <selection activeCell="B4" sqref="B4"/>
    </sheetView>
  </sheetViews>
  <sheetFormatPr defaultColWidth="9.140625" defaultRowHeight="12.75"/>
  <cols>
    <col min="1" max="1" width="1.28515625" style="0" customWidth="1"/>
    <col min="2" max="2" width="22.7109375" style="0" customWidth="1"/>
    <col min="3" max="8" width="10.421875" style="0" customWidth="1"/>
    <col min="9" max="9" width="15.140625" style="0" customWidth="1"/>
    <col min="10" max="10" width="8.8515625" style="0" customWidth="1"/>
    <col min="11" max="11" width="11.28125" style="0" customWidth="1"/>
    <col min="12" max="12" width="7.7109375" style="0" customWidth="1"/>
    <col min="13" max="13" width="13.00390625" style="84" customWidth="1"/>
  </cols>
  <sheetData>
    <row r="2" ht="13.5" thickBot="1"/>
    <row r="3" spans="2:12" ht="16.5" thickTop="1">
      <c r="B3" s="114" t="s">
        <v>268</v>
      </c>
      <c r="C3" s="39" t="s">
        <v>0</v>
      </c>
      <c r="D3" s="39"/>
      <c r="E3" s="39"/>
      <c r="F3" s="39"/>
      <c r="G3" s="39"/>
      <c r="H3" s="39"/>
      <c r="I3" s="150" t="s">
        <v>0</v>
      </c>
      <c r="J3" s="39"/>
      <c r="K3" s="77"/>
      <c r="L3" s="148" t="s">
        <v>0</v>
      </c>
    </row>
    <row r="4" spans="2:12" ht="15.75">
      <c r="B4" s="50" t="s">
        <v>34</v>
      </c>
      <c r="C4" s="2"/>
      <c r="D4" s="2"/>
      <c r="E4" s="2"/>
      <c r="F4" s="25" t="s">
        <v>0</v>
      </c>
      <c r="G4" s="2"/>
      <c r="H4" s="2"/>
      <c r="I4" s="151" t="s">
        <v>0</v>
      </c>
      <c r="J4" s="2"/>
      <c r="K4" s="2"/>
      <c r="L4" s="149" t="s">
        <v>0</v>
      </c>
    </row>
    <row r="5" spans="2:13" ht="12.75" customHeight="1">
      <c r="B5" s="50" t="s">
        <v>0</v>
      </c>
      <c r="C5" s="2"/>
      <c r="D5" s="2"/>
      <c r="E5" s="2"/>
      <c r="F5" s="25"/>
      <c r="G5" s="2" t="s">
        <v>0</v>
      </c>
      <c r="H5" s="2"/>
      <c r="I5" s="66" t="s">
        <v>0</v>
      </c>
      <c r="J5" s="2"/>
      <c r="K5" s="2" t="s">
        <v>242</v>
      </c>
      <c r="L5" s="45"/>
      <c r="M5"/>
    </row>
    <row r="6" spans="2:13" ht="16.5" thickBot="1">
      <c r="B6" s="56" t="s">
        <v>16</v>
      </c>
      <c r="C6" s="29" t="s">
        <v>1</v>
      </c>
      <c r="D6" s="29" t="s">
        <v>2</v>
      </c>
      <c r="E6" s="30" t="s">
        <v>7</v>
      </c>
      <c r="F6" s="35" t="s">
        <v>9</v>
      </c>
      <c r="G6" s="29" t="s">
        <v>8</v>
      </c>
      <c r="H6" s="31" t="s">
        <v>11</v>
      </c>
      <c r="I6" s="32" t="s">
        <v>3</v>
      </c>
      <c r="J6" s="30" t="s">
        <v>81</v>
      </c>
      <c r="K6" s="30" t="s">
        <v>78</v>
      </c>
      <c r="L6" s="51" t="s">
        <v>18</v>
      </c>
      <c r="M6" s="12"/>
    </row>
    <row r="7" spans="1:13" ht="39" customHeight="1" thickTop="1">
      <c r="A7" s="67"/>
      <c r="B7" s="5" t="s">
        <v>30</v>
      </c>
      <c r="C7" s="27"/>
      <c r="D7" s="17"/>
      <c r="E7" s="28"/>
      <c r="F7" s="58"/>
      <c r="G7" s="58"/>
      <c r="H7" s="91"/>
      <c r="I7" s="36">
        <v>0.6826388888888889</v>
      </c>
      <c r="J7" s="6">
        <f aca="true" t="shared" si="0" ref="J7:J16">(+I7/5000)*1600</f>
        <v>0.21844444444444447</v>
      </c>
      <c r="K7" s="6">
        <f aca="true" t="shared" si="1" ref="K7:K16">(+I7/5000)*1000</f>
        <v>0.13652777777777778</v>
      </c>
      <c r="L7" s="145">
        <v>7</v>
      </c>
      <c r="M7" s="89"/>
    </row>
    <row r="8" spans="1:13" ht="39" customHeight="1">
      <c r="A8" s="67"/>
      <c r="B8" s="5" t="s">
        <v>44</v>
      </c>
      <c r="C8" s="18"/>
      <c r="D8" s="17"/>
      <c r="E8" s="6"/>
      <c r="F8" s="58"/>
      <c r="G8" s="58"/>
      <c r="H8" s="91"/>
      <c r="I8" s="20">
        <v>0.6958333333333333</v>
      </c>
      <c r="J8" s="6">
        <f t="shared" si="0"/>
        <v>0.22266666666666668</v>
      </c>
      <c r="K8" s="6">
        <f t="shared" si="1"/>
        <v>0.13916666666666666</v>
      </c>
      <c r="L8" s="68">
        <v>17</v>
      </c>
      <c r="M8" s="89"/>
    </row>
    <row r="9" spans="1:13" ht="39" customHeight="1">
      <c r="A9" s="67"/>
      <c r="B9" s="5" t="s">
        <v>54</v>
      </c>
      <c r="C9" s="18"/>
      <c r="D9" s="17"/>
      <c r="E9" s="6"/>
      <c r="F9" s="58"/>
      <c r="G9" s="58"/>
      <c r="H9" s="91"/>
      <c r="I9" s="21">
        <v>0.725</v>
      </c>
      <c r="J9" s="6">
        <f t="shared" si="0"/>
        <v>0.232</v>
      </c>
      <c r="K9" s="6">
        <f t="shared" si="1"/>
        <v>0.145</v>
      </c>
      <c r="L9" s="68">
        <v>40</v>
      </c>
      <c r="M9" s="89"/>
    </row>
    <row r="10" spans="1:13" ht="39" customHeight="1">
      <c r="A10" s="67"/>
      <c r="B10" s="5" t="s">
        <v>57</v>
      </c>
      <c r="C10" s="18"/>
      <c r="D10" s="17"/>
      <c r="E10" s="6"/>
      <c r="F10" s="58"/>
      <c r="G10" s="58"/>
      <c r="H10" s="91"/>
      <c r="I10" s="36">
        <v>0.725</v>
      </c>
      <c r="J10" s="6">
        <f t="shared" si="0"/>
        <v>0.232</v>
      </c>
      <c r="K10" s="6">
        <f t="shared" si="1"/>
        <v>0.145</v>
      </c>
      <c r="L10" s="68">
        <v>47</v>
      </c>
      <c r="M10" s="89"/>
    </row>
    <row r="11" spans="1:13" ht="39" customHeight="1">
      <c r="A11" s="67"/>
      <c r="B11" s="5" t="s">
        <v>59</v>
      </c>
      <c r="C11" s="18"/>
      <c r="D11" s="17"/>
      <c r="E11" s="6"/>
      <c r="F11" s="58"/>
      <c r="G11" s="58"/>
      <c r="H11" s="91"/>
      <c r="I11" s="36">
        <v>0.7687499999999999</v>
      </c>
      <c r="J11" s="6">
        <f t="shared" si="0"/>
        <v>0.246</v>
      </c>
      <c r="K11" s="6">
        <f t="shared" si="1"/>
        <v>0.15375</v>
      </c>
      <c r="L11" s="68">
        <v>96</v>
      </c>
      <c r="M11" s="89"/>
    </row>
    <row r="12" spans="1:13" ht="39" customHeight="1">
      <c r="A12" s="67"/>
      <c r="B12" s="5" t="s">
        <v>58</v>
      </c>
      <c r="C12" s="18"/>
      <c r="D12" s="17"/>
      <c r="E12" s="6"/>
      <c r="F12" s="58"/>
      <c r="G12" s="58"/>
      <c r="H12" s="91"/>
      <c r="I12" s="36">
        <v>0.8236111111111111</v>
      </c>
      <c r="J12" s="6">
        <f t="shared" si="0"/>
        <v>0.26355555555555554</v>
      </c>
      <c r="K12" s="6">
        <f t="shared" si="1"/>
        <v>0.16472222222222221</v>
      </c>
      <c r="L12" s="64">
        <v>141</v>
      </c>
      <c r="M12" s="89"/>
    </row>
    <row r="13" spans="1:13" ht="39" customHeight="1">
      <c r="A13" s="67"/>
      <c r="B13" s="5" t="s">
        <v>60</v>
      </c>
      <c r="C13" s="18"/>
      <c r="D13" s="17"/>
      <c r="E13" s="6"/>
      <c r="F13" s="58"/>
      <c r="G13" s="58"/>
      <c r="H13" s="91"/>
      <c r="I13" s="36">
        <v>0.8256944444444444</v>
      </c>
      <c r="J13" s="6">
        <f t="shared" si="0"/>
        <v>0.2642222222222222</v>
      </c>
      <c r="K13" s="6">
        <f t="shared" si="1"/>
        <v>0.16513888888888886</v>
      </c>
      <c r="L13" s="68">
        <v>144</v>
      </c>
      <c r="M13" s="89"/>
    </row>
    <row r="14" spans="1:13" ht="39" customHeight="1">
      <c r="A14" s="67"/>
      <c r="B14" s="5" t="s">
        <v>37</v>
      </c>
      <c r="C14" s="93"/>
      <c r="D14" s="58"/>
      <c r="E14" s="14"/>
      <c r="F14" s="58"/>
      <c r="G14" s="58"/>
      <c r="H14" s="91"/>
      <c r="I14" s="36">
        <v>0.8319444444444444</v>
      </c>
      <c r="J14" s="6">
        <f t="shared" si="0"/>
        <v>0.2662222222222222</v>
      </c>
      <c r="K14" s="6">
        <f t="shared" si="1"/>
        <v>0.1663888888888889</v>
      </c>
      <c r="L14" s="68">
        <v>149</v>
      </c>
      <c r="M14" s="89"/>
    </row>
    <row r="15" spans="1:13" ht="39" customHeight="1">
      <c r="A15" s="67"/>
      <c r="B15" s="5" t="s">
        <v>51</v>
      </c>
      <c r="C15" s="93"/>
      <c r="D15" s="58"/>
      <c r="E15" s="14"/>
      <c r="F15" s="58"/>
      <c r="G15" s="58"/>
      <c r="H15" s="91"/>
      <c r="I15" s="36">
        <v>0.8645833333333334</v>
      </c>
      <c r="J15" s="6">
        <f t="shared" si="0"/>
        <v>0.27666666666666667</v>
      </c>
      <c r="K15" s="6">
        <f t="shared" si="1"/>
        <v>0.1729166666666667</v>
      </c>
      <c r="L15" s="64">
        <v>159</v>
      </c>
      <c r="M15" s="89"/>
    </row>
    <row r="16" spans="1:13" ht="39" customHeight="1">
      <c r="A16" s="67"/>
      <c r="B16" s="5" t="s">
        <v>109</v>
      </c>
      <c r="C16" s="93"/>
      <c r="D16" s="17"/>
      <c r="E16" s="14"/>
      <c r="F16" s="58"/>
      <c r="G16" s="58"/>
      <c r="H16" s="91"/>
      <c r="I16" s="36">
        <v>0.8694444444444445</v>
      </c>
      <c r="J16" s="6">
        <f t="shared" si="0"/>
        <v>0.27822222222222226</v>
      </c>
      <c r="K16" s="6">
        <f t="shared" si="1"/>
        <v>0.1738888888888889</v>
      </c>
      <c r="L16" s="68">
        <v>162</v>
      </c>
      <c r="M16" s="89"/>
    </row>
    <row r="17" spans="2:12" ht="24" customHeight="1">
      <c r="B17" s="137"/>
      <c r="C17" s="191" t="s">
        <v>72</v>
      </c>
      <c r="D17" s="192"/>
      <c r="E17" s="143" t="s">
        <v>283</v>
      </c>
      <c r="F17" s="193" t="s">
        <v>73</v>
      </c>
      <c r="G17" s="193"/>
      <c r="H17" s="126">
        <v>207</v>
      </c>
      <c r="I17" s="135" t="s">
        <v>46</v>
      </c>
      <c r="J17" s="17">
        <f>+I11-I7</f>
        <v>0.08611111111111103</v>
      </c>
      <c r="K17" s="136" t="s">
        <v>82</v>
      </c>
      <c r="L17" s="113">
        <v>169</v>
      </c>
    </row>
  </sheetData>
  <sheetProtection/>
  <mergeCells count="2">
    <mergeCell ref="C17:D17"/>
    <mergeCell ref="F17:G17"/>
  </mergeCells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5"/>
  <sheetViews>
    <sheetView zoomScale="80" zoomScaleNormal="80" zoomScalePageLayoutView="0" workbookViewId="0" topLeftCell="A1">
      <selection activeCell="N6" sqref="N6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8" width="9.57421875" style="0" customWidth="1"/>
    <col min="9" max="9" width="10.7109375" style="0" customWidth="1"/>
    <col min="10" max="10" width="11.421875" style="0" customWidth="1"/>
    <col min="11" max="11" width="12.00390625" style="0" customWidth="1"/>
    <col min="12" max="12" width="8.7109375" style="0" customWidth="1"/>
  </cols>
  <sheetData>
    <row r="2" ht="13.5" thickBot="1"/>
    <row r="3" spans="2:12" ht="16.5" thickTop="1">
      <c r="B3" s="48" t="s">
        <v>269</v>
      </c>
      <c r="C3" s="39" t="s">
        <v>0</v>
      </c>
      <c r="D3" s="39"/>
      <c r="E3" s="39"/>
      <c r="F3" s="39"/>
      <c r="G3" s="39"/>
      <c r="H3" s="40"/>
      <c r="I3" s="49" t="s">
        <v>0</v>
      </c>
      <c r="J3" s="39"/>
      <c r="K3" s="77"/>
      <c r="L3" s="43"/>
    </row>
    <row r="4" spans="2:12" ht="15.75">
      <c r="B4" s="50" t="s">
        <v>19</v>
      </c>
      <c r="C4" s="2"/>
      <c r="D4" s="2"/>
      <c r="E4" s="2"/>
      <c r="F4" s="25" t="s">
        <v>0</v>
      </c>
      <c r="G4" s="2"/>
      <c r="H4" s="3"/>
      <c r="I4" s="33" t="s">
        <v>279</v>
      </c>
      <c r="J4" s="2"/>
      <c r="K4" s="2"/>
      <c r="L4" s="45"/>
    </row>
    <row r="5" spans="2:12" ht="23.25" customHeight="1">
      <c r="B5" s="50"/>
      <c r="C5" s="2"/>
      <c r="D5" s="2"/>
      <c r="E5" s="2"/>
      <c r="F5" s="25"/>
      <c r="G5" s="2" t="s">
        <v>0</v>
      </c>
      <c r="H5" s="3"/>
      <c r="I5" s="33" t="s">
        <v>280</v>
      </c>
      <c r="J5" s="2"/>
      <c r="K5" s="2"/>
      <c r="L5" s="45"/>
    </row>
    <row r="6" spans="2:12" ht="13.5" thickBot="1">
      <c r="B6" s="56" t="s">
        <v>16</v>
      </c>
      <c r="C6" s="29" t="s">
        <v>1</v>
      </c>
      <c r="D6" s="29" t="s">
        <v>2</v>
      </c>
      <c r="E6" s="30" t="s">
        <v>7</v>
      </c>
      <c r="F6" s="29" t="s">
        <v>8</v>
      </c>
      <c r="G6" s="30" t="s">
        <v>9</v>
      </c>
      <c r="H6" s="31" t="s">
        <v>11</v>
      </c>
      <c r="I6" s="32" t="s">
        <v>3</v>
      </c>
      <c r="J6" s="30" t="s">
        <v>4</v>
      </c>
      <c r="K6" s="30" t="s">
        <v>5</v>
      </c>
      <c r="L6" s="51" t="s">
        <v>18</v>
      </c>
    </row>
    <row r="7" spans="1:12" ht="27.75" customHeight="1" thickTop="1">
      <c r="A7" s="67"/>
      <c r="B7" s="5" t="s">
        <v>30</v>
      </c>
      <c r="C7" s="18">
        <v>0.2152777777777778</v>
      </c>
      <c r="D7" s="58">
        <f>+E7-C7</f>
        <v>0.2243055555555556</v>
      </c>
      <c r="E7" s="58">
        <v>0.4395833333333334</v>
      </c>
      <c r="F7" s="58">
        <f>+G7-E7</f>
        <v>0.22374999999999995</v>
      </c>
      <c r="G7" s="6">
        <f>(+I7/5000)*4800</f>
        <v>0.6633333333333333</v>
      </c>
      <c r="H7" s="91">
        <f>AVERAGE(F7,D7)</f>
        <v>0.22402777777777777</v>
      </c>
      <c r="I7" s="21">
        <v>0.6909722222222222</v>
      </c>
      <c r="J7" s="6">
        <f aca="true" t="shared" si="0" ref="J7:J12">(+I7/5000)*1600</f>
        <v>0.22111111111111112</v>
      </c>
      <c r="K7" s="6">
        <f aca="true" t="shared" si="1" ref="K7:K12">(+I7/5000)*1000</f>
        <v>0.13819444444444445</v>
      </c>
      <c r="L7" s="85">
        <v>10</v>
      </c>
    </row>
    <row r="8" spans="1:12" ht="27.75" customHeight="1">
      <c r="A8" s="67"/>
      <c r="B8" s="5" t="s">
        <v>44</v>
      </c>
      <c r="C8" s="18">
        <v>0.21319444444444444</v>
      </c>
      <c r="D8" s="58">
        <f>+E8-C8</f>
        <v>0.23124999999999998</v>
      </c>
      <c r="E8" s="58">
        <v>0.4444444444444444</v>
      </c>
      <c r="F8" s="58">
        <f>+G8-E8</f>
        <v>0.22755555555555562</v>
      </c>
      <c r="G8" s="6">
        <f>(+I8/5000)*4800</f>
        <v>0.672</v>
      </c>
      <c r="H8" s="91">
        <f>AVERAGE(F8,D8)</f>
        <v>0.2294027777777778</v>
      </c>
      <c r="I8" s="21">
        <v>0.7000000000000001</v>
      </c>
      <c r="J8" s="6">
        <f t="shared" si="0"/>
        <v>0.22400000000000003</v>
      </c>
      <c r="K8" s="6">
        <f t="shared" si="1"/>
        <v>0.14</v>
      </c>
      <c r="L8" s="59">
        <v>19</v>
      </c>
    </row>
    <row r="9" spans="1:12" ht="27.75" customHeight="1">
      <c r="A9" s="67"/>
      <c r="B9" s="5" t="s">
        <v>270</v>
      </c>
      <c r="C9" s="18">
        <v>0.2222222222222222</v>
      </c>
      <c r="D9" s="58">
        <f>+E9-C9</f>
        <v>0.24305555555555552</v>
      </c>
      <c r="E9" s="58">
        <v>0.46527777777777773</v>
      </c>
      <c r="F9" s="58">
        <f>+G9-E9</f>
        <v>0.23472222222222222</v>
      </c>
      <c r="G9" s="6">
        <f>(+I9/5000)*4800</f>
        <v>0.7</v>
      </c>
      <c r="H9" s="91">
        <f>AVERAGE(F9,D9)</f>
        <v>0.23888888888888887</v>
      </c>
      <c r="I9" s="21">
        <v>0.7291666666666666</v>
      </c>
      <c r="J9" s="6">
        <f t="shared" si="0"/>
        <v>0.2333333333333333</v>
      </c>
      <c r="K9" s="6">
        <f t="shared" si="1"/>
        <v>0.14583333333333331</v>
      </c>
      <c r="L9" s="59">
        <v>82</v>
      </c>
    </row>
    <row r="10" spans="1:12" ht="27.75" customHeight="1">
      <c r="A10" s="67"/>
      <c r="B10" s="5" t="s">
        <v>57</v>
      </c>
      <c r="C10" s="18"/>
      <c r="D10" s="58"/>
      <c r="E10" s="58"/>
      <c r="F10" s="58"/>
      <c r="G10" s="6"/>
      <c r="H10" s="91"/>
      <c r="I10" s="21">
        <v>0.7381944444444444</v>
      </c>
      <c r="J10" s="6">
        <f t="shared" si="0"/>
        <v>0.23622222222222222</v>
      </c>
      <c r="K10" s="6">
        <f t="shared" si="1"/>
        <v>0.14763888888888888</v>
      </c>
      <c r="L10" s="59">
        <v>113</v>
      </c>
    </row>
    <row r="11" spans="1:12" ht="27.75" customHeight="1">
      <c r="A11" s="67"/>
      <c r="B11" s="5" t="s">
        <v>59</v>
      </c>
      <c r="C11" s="18">
        <v>0.25</v>
      </c>
      <c r="D11" s="58">
        <f>+E11-C11</f>
        <v>0.27361111111111114</v>
      </c>
      <c r="E11" s="58">
        <v>0.5236111111111111</v>
      </c>
      <c r="F11" s="58">
        <f>+G11-E11</f>
        <v>0.2650555555555555</v>
      </c>
      <c r="G11" s="6">
        <f>(+I11/5000)*4800</f>
        <v>0.7886666666666666</v>
      </c>
      <c r="H11" s="91">
        <f>AVERAGE(F11,D11)</f>
        <v>0.2693333333333333</v>
      </c>
      <c r="I11" s="21">
        <v>0.8215277777777777</v>
      </c>
      <c r="J11" s="6">
        <f t="shared" si="0"/>
        <v>0.2628888888888889</v>
      </c>
      <c r="K11" s="6">
        <f t="shared" si="1"/>
        <v>0.16430555555555557</v>
      </c>
      <c r="L11" s="59">
        <v>363</v>
      </c>
    </row>
    <row r="12" spans="1:12" ht="27.75" customHeight="1">
      <c r="A12" s="67"/>
      <c r="B12" s="5" t="s">
        <v>60</v>
      </c>
      <c r="C12" s="18"/>
      <c r="D12" s="58"/>
      <c r="E12" s="6"/>
      <c r="F12" s="58"/>
      <c r="G12" s="6"/>
      <c r="H12" s="91"/>
      <c r="I12" s="21">
        <v>0.8409722222222222</v>
      </c>
      <c r="J12" s="6">
        <f t="shared" si="0"/>
        <v>0.26911111111111113</v>
      </c>
      <c r="K12" s="6">
        <f t="shared" si="1"/>
        <v>0.16819444444444445</v>
      </c>
      <c r="L12" s="59">
        <v>406</v>
      </c>
    </row>
    <row r="13" spans="2:12" ht="20.25" customHeight="1">
      <c r="B13" s="190" t="s">
        <v>72</v>
      </c>
      <c r="C13" s="143" t="s">
        <v>281</v>
      </c>
      <c r="D13" s="194" t="s">
        <v>73</v>
      </c>
      <c r="E13" s="194"/>
      <c r="F13" s="126">
        <v>244</v>
      </c>
      <c r="G13" s="135" t="s">
        <v>46</v>
      </c>
      <c r="H13" s="17">
        <v>0.13055555555555556</v>
      </c>
      <c r="I13" s="136" t="s">
        <v>0</v>
      </c>
      <c r="J13" s="136" t="s">
        <v>0</v>
      </c>
      <c r="K13" s="136" t="s">
        <v>82</v>
      </c>
      <c r="L13" s="113">
        <v>575</v>
      </c>
    </row>
    <row r="14" spans="8:9" ht="12.75">
      <c r="H14" t="s">
        <v>25</v>
      </c>
      <c r="I14" s="13">
        <f>+AVERAGE(I7:I11)</f>
        <v>0.7359722222222222</v>
      </c>
    </row>
    <row r="15" spans="8:9" ht="12.75">
      <c r="H15" t="s">
        <v>24</v>
      </c>
      <c r="I15" s="13">
        <f>+AVERAGE(I7:I12)</f>
        <v>0.7534722222222223</v>
      </c>
    </row>
  </sheetData>
  <sheetProtection/>
  <mergeCells count="1">
    <mergeCell ref="D13:E13"/>
  </mergeCells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zoomScale="80" zoomScaleNormal="80" zoomScalePageLayoutView="0" workbookViewId="0" topLeftCell="A5">
      <selection activeCell="H5" sqref="H5"/>
    </sheetView>
  </sheetViews>
  <sheetFormatPr defaultColWidth="9.140625" defaultRowHeight="12.75"/>
  <cols>
    <col min="1" max="1" width="2.8515625" style="0" customWidth="1"/>
    <col min="2" max="2" width="19.8515625" style="0" customWidth="1"/>
    <col min="3" max="8" width="9.57421875" style="0" customWidth="1"/>
    <col min="9" max="9" width="10.7109375" style="0" customWidth="1"/>
    <col min="10" max="10" width="11.421875" style="0" customWidth="1"/>
    <col min="11" max="11" width="12.00390625" style="0" customWidth="1"/>
    <col min="12" max="12" width="8.7109375" style="0" customWidth="1"/>
  </cols>
  <sheetData>
    <row r="2" ht="13.5" thickBot="1"/>
    <row r="3" spans="2:12" ht="16.5" thickTop="1">
      <c r="B3" s="48" t="s">
        <v>269</v>
      </c>
      <c r="C3" s="39" t="s">
        <v>0</v>
      </c>
      <c r="D3" s="39"/>
      <c r="E3" s="39"/>
      <c r="F3" s="39"/>
      <c r="G3" s="39"/>
      <c r="H3" s="40"/>
      <c r="I3" s="49" t="s">
        <v>0</v>
      </c>
      <c r="J3" s="39"/>
      <c r="K3" s="77"/>
      <c r="L3" s="43"/>
    </row>
    <row r="4" spans="2:12" ht="15.75">
      <c r="B4" s="50" t="s">
        <v>19</v>
      </c>
      <c r="C4" s="2"/>
      <c r="D4" s="2"/>
      <c r="E4" s="2"/>
      <c r="F4" s="25" t="s">
        <v>0</v>
      </c>
      <c r="G4" s="2"/>
      <c r="H4" s="3"/>
      <c r="I4" s="33" t="s">
        <v>276</v>
      </c>
      <c r="J4" s="2"/>
      <c r="K4" s="2"/>
      <c r="L4" s="45"/>
    </row>
    <row r="5" spans="2:12" ht="23.25" customHeight="1">
      <c r="B5" s="50"/>
      <c r="C5" s="2"/>
      <c r="D5" s="2"/>
      <c r="E5" s="2"/>
      <c r="F5" s="25"/>
      <c r="G5" s="2" t="s">
        <v>0</v>
      </c>
      <c r="H5" s="3"/>
      <c r="I5" s="33" t="s">
        <v>0</v>
      </c>
      <c r="J5" s="2" t="s">
        <v>0</v>
      </c>
      <c r="K5" s="2"/>
      <c r="L5" s="45"/>
    </row>
    <row r="6" spans="2:12" ht="13.5" thickBot="1">
      <c r="B6" s="56" t="s">
        <v>16</v>
      </c>
      <c r="C6" s="29" t="s">
        <v>1</v>
      </c>
      <c r="D6" s="29" t="s">
        <v>2</v>
      </c>
      <c r="E6" s="30" t="s">
        <v>7</v>
      </c>
      <c r="F6" s="29" t="s">
        <v>8</v>
      </c>
      <c r="G6" s="30" t="s">
        <v>9</v>
      </c>
      <c r="H6" s="31" t="s">
        <v>11</v>
      </c>
      <c r="I6" s="32" t="s">
        <v>3</v>
      </c>
      <c r="J6" s="30" t="s">
        <v>4</v>
      </c>
      <c r="K6" s="30" t="s">
        <v>5</v>
      </c>
      <c r="L6" s="51" t="s">
        <v>18</v>
      </c>
    </row>
    <row r="7" spans="1:12" ht="27.75" customHeight="1" thickTop="1">
      <c r="A7" s="67"/>
      <c r="B7" s="5" t="s">
        <v>31</v>
      </c>
      <c r="C7" s="18">
        <v>0.23611111111111113</v>
      </c>
      <c r="D7" s="58">
        <f aca="true" t="shared" si="0" ref="D7:D14">+E7-C7</f>
        <v>0.2534722222222222</v>
      </c>
      <c r="E7" s="6">
        <v>0.4895833333333333</v>
      </c>
      <c r="F7" s="58">
        <f aca="true" t="shared" si="1" ref="F7:F14">+G7-E7</f>
        <v>0.24508333333333338</v>
      </c>
      <c r="G7" s="6">
        <f aca="true" t="shared" si="2" ref="G7:G14">(+I7/5000)*4800</f>
        <v>0.7346666666666667</v>
      </c>
      <c r="H7" s="91">
        <f aca="true" t="shared" si="3" ref="H7:H14">AVERAGE(F7,D7)</f>
        <v>0.2492777777777778</v>
      </c>
      <c r="I7" s="20">
        <v>0.7652777777777778</v>
      </c>
      <c r="J7" s="6">
        <f aca="true" t="shared" si="4" ref="J7:J14">(+I7/5000)*1600</f>
        <v>0.24488888888888888</v>
      </c>
      <c r="K7" s="6">
        <f aca="true" t="shared" si="5" ref="K7:K14">(+I7/5000)*1000</f>
        <v>0.15305555555555556</v>
      </c>
      <c r="L7" s="85">
        <v>24</v>
      </c>
    </row>
    <row r="8" spans="1:12" ht="27.75" customHeight="1">
      <c r="A8" s="67"/>
      <c r="B8" s="5" t="s">
        <v>273</v>
      </c>
      <c r="C8" s="18">
        <v>0.23750000000000002</v>
      </c>
      <c r="D8" s="58">
        <f t="shared" si="0"/>
        <v>0.2583333333333333</v>
      </c>
      <c r="E8" s="6">
        <v>0.49583333333333335</v>
      </c>
      <c r="F8" s="58">
        <f t="shared" si="1"/>
        <v>0.24950000000000006</v>
      </c>
      <c r="G8" s="6">
        <f t="shared" si="2"/>
        <v>0.7453333333333334</v>
      </c>
      <c r="H8" s="91">
        <f t="shared" si="3"/>
        <v>0.2539166666666667</v>
      </c>
      <c r="I8" s="21">
        <v>0.7763888888888889</v>
      </c>
      <c r="J8" s="6">
        <f t="shared" si="4"/>
        <v>0.24844444444444444</v>
      </c>
      <c r="K8" s="6">
        <f t="shared" si="5"/>
        <v>0.1552777777777778</v>
      </c>
      <c r="L8" s="59">
        <v>37</v>
      </c>
    </row>
    <row r="9" spans="1:12" ht="27.75" customHeight="1">
      <c r="A9" s="67"/>
      <c r="B9" s="5" t="s">
        <v>63</v>
      </c>
      <c r="C9" s="18">
        <v>0.23958333333333334</v>
      </c>
      <c r="D9" s="58">
        <f t="shared" si="0"/>
        <v>0.2729166666666667</v>
      </c>
      <c r="E9" s="6">
        <v>0.5125000000000001</v>
      </c>
      <c r="F9" s="58">
        <f t="shared" si="1"/>
        <v>0.26150000000000007</v>
      </c>
      <c r="G9" s="6">
        <f t="shared" si="2"/>
        <v>0.7740000000000001</v>
      </c>
      <c r="H9" s="91">
        <f t="shared" si="3"/>
        <v>0.2672083333333334</v>
      </c>
      <c r="I9" s="21">
        <v>0.80625</v>
      </c>
      <c r="J9" s="6">
        <f t="shared" si="4"/>
        <v>0.258</v>
      </c>
      <c r="K9" s="6">
        <f t="shared" si="5"/>
        <v>0.16125</v>
      </c>
      <c r="L9" s="59">
        <v>94</v>
      </c>
    </row>
    <row r="10" spans="1:12" ht="27.75" customHeight="1">
      <c r="A10" s="67"/>
      <c r="B10" s="5" t="s">
        <v>26</v>
      </c>
      <c r="C10" s="18">
        <v>0.2513888888888889</v>
      </c>
      <c r="D10" s="58">
        <f t="shared" si="0"/>
        <v>0.275</v>
      </c>
      <c r="E10" s="6">
        <v>0.5263888888888889</v>
      </c>
      <c r="F10" s="58">
        <f t="shared" si="1"/>
        <v>0.269611111111111</v>
      </c>
      <c r="G10" s="6">
        <f t="shared" si="2"/>
        <v>0.7959999999999999</v>
      </c>
      <c r="H10" s="91">
        <f t="shared" si="3"/>
        <v>0.2723055555555555</v>
      </c>
      <c r="I10" s="21">
        <v>0.8291666666666666</v>
      </c>
      <c r="J10" s="6">
        <f t="shared" si="4"/>
        <v>0.2653333333333333</v>
      </c>
      <c r="K10" s="6">
        <f t="shared" si="5"/>
        <v>0.1658333333333333</v>
      </c>
      <c r="L10" s="59">
        <v>147</v>
      </c>
    </row>
    <row r="11" spans="1:12" ht="27.75" customHeight="1">
      <c r="A11" s="67"/>
      <c r="B11" s="5" t="s">
        <v>38</v>
      </c>
      <c r="C11" s="18">
        <v>0.2569444444444445</v>
      </c>
      <c r="D11" s="58">
        <f t="shared" si="0"/>
        <v>0.28263888888888883</v>
      </c>
      <c r="E11" s="6">
        <v>0.5395833333333333</v>
      </c>
      <c r="F11" s="58">
        <f t="shared" si="1"/>
        <v>0.27308333333333334</v>
      </c>
      <c r="G11" s="6">
        <f t="shared" si="2"/>
        <v>0.8126666666666666</v>
      </c>
      <c r="H11" s="91">
        <f t="shared" si="3"/>
        <v>0.2778611111111111</v>
      </c>
      <c r="I11" s="21">
        <v>0.8465277777777778</v>
      </c>
      <c r="J11" s="6">
        <f t="shared" si="4"/>
        <v>0.27088888888888885</v>
      </c>
      <c r="K11" s="6">
        <f t="shared" si="5"/>
        <v>0.16930555555555554</v>
      </c>
      <c r="L11" s="59">
        <v>180</v>
      </c>
    </row>
    <row r="12" spans="1:12" ht="27.75" customHeight="1">
      <c r="A12" s="67"/>
      <c r="B12" s="5" t="s">
        <v>27</v>
      </c>
      <c r="C12" s="18">
        <v>0.26458333333333334</v>
      </c>
      <c r="D12" s="58">
        <f t="shared" si="0"/>
        <v>0.2888888888888889</v>
      </c>
      <c r="E12" s="6">
        <v>0.5534722222222223</v>
      </c>
      <c r="F12" s="58">
        <f t="shared" si="1"/>
        <v>0.2805277777777777</v>
      </c>
      <c r="G12" s="6">
        <f t="shared" si="2"/>
        <v>0.834</v>
      </c>
      <c r="H12" s="91">
        <f t="shared" si="3"/>
        <v>0.28470833333333334</v>
      </c>
      <c r="I12" s="21">
        <v>0.86875</v>
      </c>
      <c r="J12" s="6">
        <f t="shared" si="4"/>
        <v>0.27799999999999997</v>
      </c>
      <c r="K12" s="6">
        <f t="shared" si="5"/>
        <v>0.17375</v>
      </c>
      <c r="L12" s="59">
        <v>219</v>
      </c>
    </row>
    <row r="13" spans="1:12" ht="27.75" customHeight="1">
      <c r="A13" s="67"/>
      <c r="B13" s="5" t="s">
        <v>62</v>
      </c>
      <c r="C13" s="18">
        <v>0.27499999999999997</v>
      </c>
      <c r="D13" s="58">
        <f t="shared" si="0"/>
        <v>0.29305555555555557</v>
      </c>
      <c r="E13" s="6">
        <v>0.5680555555555555</v>
      </c>
      <c r="F13" s="58">
        <f t="shared" si="1"/>
        <v>0.29127777777777786</v>
      </c>
      <c r="G13" s="86">
        <f t="shared" si="2"/>
        <v>0.8593333333333334</v>
      </c>
      <c r="H13" s="19">
        <f t="shared" si="3"/>
        <v>0.2921666666666667</v>
      </c>
      <c r="I13" s="21">
        <v>0.8951388888888889</v>
      </c>
      <c r="J13" s="6">
        <f t="shared" si="4"/>
        <v>0.28644444444444445</v>
      </c>
      <c r="K13" s="6">
        <f t="shared" si="5"/>
        <v>0.17902777777777779</v>
      </c>
      <c r="L13" s="68">
        <v>247</v>
      </c>
    </row>
    <row r="14" spans="1:12" ht="27.75" customHeight="1">
      <c r="A14" s="67"/>
      <c r="B14" s="5" t="s">
        <v>271</v>
      </c>
      <c r="C14" s="18">
        <v>0.27638888888888885</v>
      </c>
      <c r="D14" s="58">
        <f t="shared" si="0"/>
        <v>0.30416666666666675</v>
      </c>
      <c r="E14" s="6">
        <v>0.5805555555555556</v>
      </c>
      <c r="F14" s="58">
        <f t="shared" si="1"/>
        <v>0.302111111111111</v>
      </c>
      <c r="G14" s="86">
        <f t="shared" si="2"/>
        <v>0.8826666666666666</v>
      </c>
      <c r="H14" s="19">
        <f t="shared" si="3"/>
        <v>0.30313888888888885</v>
      </c>
      <c r="I14" s="21">
        <v>0.9194444444444444</v>
      </c>
      <c r="J14" s="6">
        <f t="shared" si="4"/>
        <v>0.2942222222222222</v>
      </c>
      <c r="K14" s="6">
        <f t="shared" si="5"/>
        <v>0.18388888888888888</v>
      </c>
      <c r="L14" s="59">
        <v>255</v>
      </c>
    </row>
    <row r="15" spans="1:12" ht="27.75" customHeight="1">
      <c r="A15" s="67"/>
      <c r="B15" s="5" t="s">
        <v>76</v>
      </c>
      <c r="C15" s="18" t="s">
        <v>274</v>
      </c>
      <c r="D15" s="58" t="s">
        <v>0</v>
      </c>
      <c r="E15" s="6"/>
      <c r="F15" s="58"/>
      <c r="G15" s="6"/>
      <c r="H15" s="91"/>
      <c r="I15" s="21" t="s">
        <v>0</v>
      </c>
      <c r="J15" s="6"/>
      <c r="K15" s="6"/>
      <c r="L15" s="59"/>
    </row>
    <row r="16" spans="2:12" ht="20.25" customHeight="1">
      <c r="B16" s="190" t="s">
        <v>72</v>
      </c>
      <c r="C16" s="143" t="s">
        <v>275</v>
      </c>
      <c r="D16" s="194" t="s">
        <v>73</v>
      </c>
      <c r="E16" s="194"/>
      <c r="F16" s="126">
        <v>463</v>
      </c>
      <c r="G16" s="135" t="s">
        <v>46</v>
      </c>
      <c r="H16" s="17">
        <v>0.10347222222222223</v>
      </c>
      <c r="I16" s="136" t="s">
        <v>0</v>
      </c>
      <c r="J16" s="136" t="s">
        <v>0</v>
      </c>
      <c r="K16" s="136" t="s">
        <v>82</v>
      </c>
      <c r="L16" s="113">
        <v>273</v>
      </c>
    </row>
    <row r="17" spans="1:12" ht="27.75" customHeight="1">
      <c r="A17" s="67"/>
      <c r="B17" s="5" t="s">
        <v>117</v>
      </c>
      <c r="C17" s="18">
        <v>0.28750000000000003</v>
      </c>
      <c r="D17" s="58">
        <f>+E17-C17</f>
        <v>0.30624999999999997</v>
      </c>
      <c r="E17" s="79">
        <v>0.59375</v>
      </c>
      <c r="F17" s="58">
        <f>+G17-E17</f>
        <v>0.2962500000000001</v>
      </c>
      <c r="G17" s="86">
        <f>(+I17/5000)*4800</f>
        <v>0.8900000000000001</v>
      </c>
      <c r="H17" s="19">
        <f>AVERAGE(F17,D17)</f>
        <v>0.30125</v>
      </c>
      <c r="I17" s="21">
        <v>0.9270833333333334</v>
      </c>
      <c r="J17" s="6">
        <f>(+I17/5000)*1600</f>
        <v>0.2966666666666667</v>
      </c>
      <c r="K17" s="6">
        <f>(+I17/5000)*1000</f>
        <v>0.18541666666666667</v>
      </c>
      <c r="L17" s="59">
        <v>110</v>
      </c>
    </row>
    <row r="18" spans="1:12" ht="27.75" customHeight="1">
      <c r="A18" s="67"/>
      <c r="B18" s="5" t="s">
        <v>272</v>
      </c>
      <c r="C18" s="18">
        <v>0.28125</v>
      </c>
      <c r="D18" s="58">
        <f>+E18-C18</f>
        <v>0.30694444444444446</v>
      </c>
      <c r="E18" s="6">
        <v>0.5881944444444445</v>
      </c>
      <c r="F18" s="58">
        <f>+G18-E18</f>
        <v>0.30380555555555555</v>
      </c>
      <c r="G18" s="86">
        <f>(+I18/5000)*4800</f>
        <v>0.892</v>
      </c>
      <c r="H18" s="19">
        <f>AVERAGE(F18,D18)</f>
        <v>0.305375</v>
      </c>
      <c r="I18" s="21">
        <v>0.9291666666666667</v>
      </c>
      <c r="J18" s="6">
        <f>(+I18/5000)*1600</f>
        <v>0.29733333333333334</v>
      </c>
      <c r="K18" s="6">
        <f>(+I18/5000)*1000</f>
        <v>0.18583333333333335</v>
      </c>
      <c r="L18" s="59">
        <v>113</v>
      </c>
    </row>
    <row r="19" spans="1:12" ht="27.75" customHeight="1">
      <c r="A19" s="67"/>
      <c r="B19" s="5" t="s">
        <v>32</v>
      </c>
      <c r="C19" s="18">
        <v>0.3229166666666667</v>
      </c>
      <c r="D19" s="58">
        <f>+E19-C19</f>
        <v>0.354861111111111</v>
      </c>
      <c r="E19" s="6">
        <v>0.6777777777777777</v>
      </c>
      <c r="F19" s="58">
        <f>+G19-E19</f>
        <v>0.34955555555555573</v>
      </c>
      <c r="G19" s="86">
        <f>(+I19/5000)*4800</f>
        <v>1.0273333333333334</v>
      </c>
      <c r="H19" s="19">
        <f>AVERAGE(F19,D19)</f>
        <v>0.35220833333333335</v>
      </c>
      <c r="I19" s="20" t="s">
        <v>278</v>
      </c>
      <c r="J19" s="6">
        <f>(+I19/5000)*1600</f>
        <v>0.3424444444444445</v>
      </c>
      <c r="K19" s="6">
        <f>(+I19/5000)*1000</f>
        <v>0.2140277777777778</v>
      </c>
      <c r="L19" s="59">
        <v>186</v>
      </c>
    </row>
    <row r="20" spans="1:12" ht="27.75" customHeight="1">
      <c r="A20" s="67"/>
      <c r="B20" s="5" t="s">
        <v>163</v>
      </c>
      <c r="C20" s="18">
        <v>0.33125</v>
      </c>
      <c r="D20" s="58">
        <f>+E20-C20</f>
        <v>0.37152777777777785</v>
      </c>
      <c r="E20" s="6">
        <v>0.7027777777777778</v>
      </c>
      <c r="F20" s="58">
        <f>+G20-E20</f>
        <v>0.36855555555555564</v>
      </c>
      <c r="G20" s="86">
        <f>(+I20/5000)*4800</f>
        <v>1.0713333333333335</v>
      </c>
      <c r="H20" s="19">
        <f>AVERAGE(F20,D20)</f>
        <v>0.3700416666666667</v>
      </c>
      <c r="I20" s="20" t="s">
        <v>277</v>
      </c>
      <c r="J20" s="6">
        <f>(+I20/5000)*1600</f>
        <v>0.35711111111111116</v>
      </c>
      <c r="K20" s="6">
        <f>(+I20/5000)*1000</f>
        <v>0.22319444444444447</v>
      </c>
      <c r="L20" s="59">
        <v>200</v>
      </c>
    </row>
  </sheetData>
  <sheetProtection/>
  <mergeCells count="1">
    <mergeCell ref="D16:E16"/>
  </mergeCells>
  <printOptions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7"/>
  <sheetViews>
    <sheetView zoomScale="70" zoomScaleNormal="70" zoomScalePageLayoutView="0" workbookViewId="0" topLeftCell="B1">
      <selection activeCell="J8" sqref="J8:K8"/>
    </sheetView>
  </sheetViews>
  <sheetFormatPr defaultColWidth="9.140625" defaultRowHeight="12.75"/>
  <cols>
    <col min="1" max="1" width="4.00390625" style="0" customWidth="1"/>
    <col min="2" max="2" width="21.7109375" style="0" customWidth="1"/>
    <col min="3" max="3" width="8.28125" style="0" customWidth="1"/>
    <col min="4" max="4" width="9.421875" style="0" customWidth="1"/>
    <col min="5" max="5" width="12.8515625" style="0" customWidth="1"/>
    <col min="6" max="6" width="0.42578125" style="0" customWidth="1"/>
    <col min="7" max="8" width="12.8515625" style="0" hidden="1" customWidth="1"/>
    <col min="9" max="9" width="11.140625" style="0" customWidth="1"/>
    <col min="10" max="10" width="9.421875" style="0" customWidth="1"/>
    <col min="11" max="11" width="10.140625" style="0" customWidth="1"/>
    <col min="12" max="12" width="6.28125" style="0" customWidth="1"/>
    <col min="13" max="13" width="8.00390625" style="0" customWidth="1"/>
  </cols>
  <sheetData>
    <row r="2" ht="13.5" thickBot="1"/>
    <row r="3" spans="2:12" ht="16.5" thickTop="1">
      <c r="B3" s="48" t="s">
        <v>53</v>
      </c>
      <c r="C3" s="39" t="s">
        <v>157</v>
      </c>
      <c r="D3" s="39"/>
      <c r="E3" s="39"/>
      <c r="F3" s="39"/>
      <c r="G3" s="39"/>
      <c r="H3" s="40"/>
      <c r="I3" s="49" t="s">
        <v>12</v>
      </c>
      <c r="J3" s="39"/>
      <c r="K3" s="39" t="s">
        <v>0</v>
      </c>
      <c r="L3" s="43"/>
    </row>
    <row r="4" spans="2:13" ht="15.75">
      <c r="B4" s="50" t="s">
        <v>19</v>
      </c>
      <c r="C4" s="2" t="s">
        <v>0</v>
      </c>
      <c r="D4" s="2"/>
      <c r="E4" s="2"/>
      <c r="F4" s="25" t="s">
        <v>0</v>
      </c>
      <c r="G4" s="2"/>
      <c r="H4" s="3"/>
      <c r="I4" s="33" t="s">
        <v>0</v>
      </c>
      <c r="J4" s="2" t="s">
        <v>0</v>
      </c>
      <c r="K4" s="2"/>
      <c r="L4" s="45"/>
      <c r="M4" s="12"/>
    </row>
    <row r="5" spans="2:13" ht="7.5" customHeight="1">
      <c r="B5" s="50"/>
      <c r="C5" s="2"/>
      <c r="D5" s="2"/>
      <c r="E5" s="2"/>
      <c r="F5" s="25"/>
      <c r="G5" s="2"/>
      <c r="H5" s="3"/>
      <c r="I5" s="33"/>
      <c r="J5" s="2"/>
      <c r="K5" s="2"/>
      <c r="L5" s="45"/>
      <c r="M5" s="12"/>
    </row>
    <row r="6" spans="2:13" ht="16.5" thickBot="1">
      <c r="B6" s="56" t="s">
        <v>16</v>
      </c>
      <c r="C6" s="29" t="s">
        <v>1</v>
      </c>
      <c r="D6" s="29" t="s">
        <v>2</v>
      </c>
      <c r="E6" s="30" t="s">
        <v>7</v>
      </c>
      <c r="F6" s="29" t="s">
        <v>8</v>
      </c>
      <c r="G6" s="30" t="s">
        <v>9</v>
      </c>
      <c r="H6" s="31" t="s">
        <v>11</v>
      </c>
      <c r="I6" s="32" t="s">
        <v>3</v>
      </c>
      <c r="J6" s="131" t="s">
        <v>4</v>
      </c>
      <c r="K6" s="131" t="s">
        <v>5</v>
      </c>
      <c r="L6" s="51" t="s">
        <v>18</v>
      </c>
      <c r="M6" s="12" t="s">
        <v>0</v>
      </c>
    </row>
    <row r="7" spans="1:13" ht="27" customHeight="1" thickTop="1">
      <c r="A7" s="67"/>
      <c r="B7" s="5" t="s">
        <v>30</v>
      </c>
      <c r="C7" s="18">
        <v>0.21458333333333335</v>
      </c>
      <c r="D7" s="17"/>
      <c r="E7" s="6"/>
      <c r="F7" s="17"/>
      <c r="G7" s="6"/>
      <c r="H7" s="19"/>
      <c r="I7" s="21">
        <v>0.6909722222222222</v>
      </c>
      <c r="J7" s="6">
        <f>(+I7/5000)*1600</f>
        <v>0.22111111111111112</v>
      </c>
      <c r="K7" s="6">
        <f>(+I7/5000)*1000</f>
        <v>0.13819444444444445</v>
      </c>
      <c r="L7" s="59">
        <v>1</v>
      </c>
      <c r="M7" s="89"/>
    </row>
    <row r="8" spans="1:13" ht="27" customHeight="1">
      <c r="A8" s="67"/>
      <c r="B8" s="5" t="s">
        <v>44</v>
      </c>
      <c r="C8" s="18">
        <v>0.21875</v>
      </c>
      <c r="D8" s="17"/>
      <c r="E8" s="6"/>
      <c r="F8" s="17"/>
      <c r="G8" s="6"/>
      <c r="H8" s="19"/>
      <c r="I8" s="21">
        <v>0.7194444444444444</v>
      </c>
      <c r="J8" s="6">
        <f aca="true" t="shared" si="0" ref="J8:J13">(+I8/5000)*1600</f>
        <v>0.23022222222222224</v>
      </c>
      <c r="K8" s="6">
        <f aca="true" t="shared" si="1" ref="K8:K13">(+I8/5000)*1000</f>
        <v>0.1438888888888889</v>
      </c>
      <c r="L8" s="59">
        <v>6</v>
      </c>
      <c r="M8" s="89"/>
    </row>
    <row r="9" spans="1:13" ht="27" customHeight="1">
      <c r="A9" s="67"/>
      <c r="B9" s="80" t="s">
        <v>57</v>
      </c>
      <c r="C9" s="83">
        <v>0.22152777777777777</v>
      </c>
      <c r="D9" s="17"/>
      <c r="E9" s="69"/>
      <c r="F9" s="81"/>
      <c r="G9" s="99"/>
      <c r="H9" s="19"/>
      <c r="I9" s="102">
        <v>0.748611111111111</v>
      </c>
      <c r="J9" s="6">
        <f t="shared" si="0"/>
        <v>0.23955555555555552</v>
      </c>
      <c r="K9" s="6">
        <f t="shared" si="1"/>
        <v>0.1497222222222222</v>
      </c>
      <c r="L9" s="103">
        <v>9</v>
      </c>
      <c r="M9" s="89"/>
    </row>
    <row r="10" spans="1:13" ht="27" customHeight="1">
      <c r="A10" s="67"/>
      <c r="B10" s="5" t="s">
        <v>59</v>
      </c>
      <c r="C10" s="18">
        <v>0.2465277777777778</v>
      </c>
      <c r="D10" s="17"/>
      <c r="E10" s="6"/>
      <c r="F10" s="17"/>
      <c r="G10" s="16"/>
      <c r="H10" s="19"/>
      <c r="I10" s="21">
        <v>0.8083333333333332</v>
      </c>
      <c r="J10" s="6">
        <f t="shared" si="0"/>
        <v>0.25866666666666666</v>
      </c>
      <c r="K10" s="6">
        <f t="shared" si="1"/>
        <v>0.16166666666666665</v>
      </c>
      <c r="L10" s="59">
        <v>30</v>
      </c>
      <c r="M10" s="89"/>
    </row>
    <row r="11" spans="1:13" ht="27" customHeight="1">
      <c r="A11" s="67"/>
      <c r="B11" s="80" t="s">
        <v>103</v>
      </c>
      <c r="C11" s="83">
        <v>0.24166666666666667</v>
      </c>
      <c r="D11" s="17"/>
      <c r="E11" s="69"/>
      <c r="F11" s="81"/>
      <c r="G11" s="69"/>
      <c r="H11" s="19"/>
      <c r="I11" s="55">
        <v>0.8319444444444444</v>
      </c>
      <c r="J11" s="6">
        <f t="shared" si="0"/>
        <v>0.2662222222222222</v>
      </c>
      <c r="K11" s="6">
        <f t="shared" si="1"/>
        <v>0.1663888888888889</v>
      </c>
      <c r="L11" s="82">
        <v>42</v>
      </c>
      <c r="M11" s="89"/>
    </row>
    <row r="12" spans="1:13" ht="27" customHeight="1">
      <c r="A12" s="67"/>
      <c r="B12" s="80" t="s">
        <v>58</v>
      </c>
      <c r="C12" s="83">
        <v>0.2548611111111111</v>
      </c>
      <c r="D12" s="17"/>
      <c r="E12" s="69"/>
      <c r="F12" s="81"/>
      <c r="G12" s="69"/>
      <c r="H12" s="19"/>
      <c r="I12" s="55">
        <v>0.8944444444444444</v>
      </c>
      <c r="J12" s="6">
        <f t="shared" si="0"/>
        <v>0.2862222222222222</v>
      </c>
      <c r="K12" s="6">
        <f t="shared" si="1"/>
        <v>0.17888888888888888</v>
      </c>
      <c r="L12" s="82">
        <v>55</v>
      </c>
      <c r="M12" s="89"/>
    </row>
    <row r="13" spans="1:13" ht="27" customHeight="1">
      <c r="A13" s="67"/>
      <c r="B13" s="5" t="s">
        <v>37</v>
      </c>
      <c r="C13" s="18">
        <v>0.2534722222222222</v>
      </c>
      <c r="D13" s="17"/>
      <c r="E13" s="6"/>
      <c r="F13" s="17"/>
      <c r="G13" s="6"/>
      <c r="H13" s="19"/>
      <c r="I13" s="21">
        <v>0.90625</v>
      </c>
      <c r="J13" s="6">
        <f t="shared" si="0"/>
        <v>0.29</v>
      </c>
      <c r="K13" s="6">
        <f t="shared" si="1"/>
        <v>0.18125</v>
      </c>
      <c r="L13" s="59">
        <v>57</v>
      </c>
      <c r="M13" s="89"/>
    </row>
    <row r="14" spans="1:12" ht="28.5" customHeight="1">
      <c r="A14" s="67"/>
      <c r="B14" s="5" t="s">
        <v>46</v>
      </c>
      <c r="C14" s="18" t="s">
        <v>0</v>
      </c>
      <c r="D14" s="17" t="s">
        <v>56</v>
      </c>
      <c r="E14" s="143">
        <v>88</v>
      </c>
      <c r="F14" s="17" t="s">
        <v>0</v>
      </c>
      <c r="G14" s="16"/>
      <c r="H14" s="15"/>
      <c r="I14" s="55" t="s">
        <v>18</v>
      </c>
      <c r="J14" s="128"/>
      <c r="K14" s="112" t="s">
        <v>84</v>
      </c>
      <c r="L14" s="113">
        <v>62</v>
      </c>
    </row>
    <row r="15" spans="1:12" ht="18.75" customHeight="1" thickBot="1">
      <c r="A15" s="67"/>
      <c r="B15" s="57" t="s">
        <v>139</v>
      </c>
      <c r="C15" s="29" t="s">
        <v>1</v>
      </c>
      <c r="D15" s="29" t="s">
        <v>2</v>
      </c>
      <c r="E15" s="35" t="s">
        <v>15</v>
      </c>
      <c r="F15" s="154" t="s">
        <v>0</v>
      </c>
      <c r="G15" s="24"/>
      <c r="H15" s="31" t="s">
        <v>14</v>
      </c>
      <c r="I15" s="127" t="s">
        <v>3</v>
      </c>
      <c r="J15" s="104" t="s">
        <v>0</v>
      </c>
      <c r="K15" s="111"/>
      <c r="L15" s="105"/>
    </row>
    <row r="16" spans="1:13" ht="27" customHeight="1" thickTop="1">
      <c r="A16" s="67"/>
      <c r="B16" s="5" t="s">
        <v>60</v>
      </c>
      <c r="C16" s="18">
        <v>0.26458333333333334</v>
      </c>
      <c r="D16" s="17">
        <f aca="true" t="shared" si="2" ref="D16:D22">+E16-C16</f>
        <v>0.30277777777777776</v>
      </c>
      <c r="E16" s="6">
        <v>0.5673611111111111</v>
      </c>
      <c r="F16" s="17"/>
      <c r="G16" s="16"/>
      <c r="H16" s="19"/>
      <c r="I16" s="21">
        <v>0.7111111111111111</v>
      </c>
      <c r="J16" s="6">
        <f>(+I16/4000)*1600</f>
        <v>0.28444444444444444</v>
      </c>
      <c r="K16" s="6">
        <f>(+I16/4000)*1000</f>
        <v>0.17777777777777778</v>
      </c>
      <c r="L16" s="59">
        <v>32</v>
      </c>
      <c r="M16" s="89"/>
    </row>
    <row r="17" spans="1:13" ht="27" customHeight="1">
      <c r="A17" s="67"/>
      <c r="B17" s="80" t="s">
        <v>51</v>
      </c>
      <c r="C17" s="83">
        <v>0.26458333333333334</v>
      </c>
      <c r="D17" s="17">
        <f t="shared" si="2"/>
        <v>0.30069444444444443</v>
      </c>
      <c r="E17" s="6">
        <v>0.5652777777777778</v>
      </c>
      <c r="F17" s="17"/>
      <c r="G17" s="6"/>
      <c r="H17" s="19"/>
      <c r="I17" s="21">
        <v>0.7125</v>
      </c>
      <c r="J17" s="6">
        <f aca="true" t="shared" si="3" ref="J17:J26">(+I17/4000)*1600</f>
        <v>0.28500000000000003</v>
      </c>
      <c r="K17" s="6">
        <f aca="true" t="shared" si="4" ref="K17:K26">(+I17/4000)*1000</f>
        <v>0.178125</v>
      </c>
      <c r="L17" s="59">
        <v>33</v>
      </c>
      <c r="M17" s="89"/>
    </row>
    <row r="18" spans="1:13" ht="27" customHeight="1">
      <c r="A18" s="67"/>
      <c r="B18" s="80" t="s">
        <v>104</v>
      </c>
      <c r="C18" s="83">
        <v>0.26944444444444443</v>
      </c>
      <c r="D18" s="17">
        <f t="shared" si="2"/>
        <v>0.32222222222222224</v>
      </c>
      <c r="E18" s="14">
        <v>0.5916666666666667</v>
      </c>
      <c r="F18" s="58"/>
      <c r="G18" s="14"/>
      <c r="H18" s="19"/>
      <c r="I18" s="36">
        <v>0.7409722222222223</v>
      </c>
      <c r="J18" s="6">
        <f t="shared" si="3"/>
        <v>0.2963888888888889</v>
      </c>
      <c r="K18" s="6">
        <f t="shared" si="4"/>
        <v>0.18524305555555556</v>
      </c>
      <c r="L18" s="68">
        <v>45</v>
      </c>
      <c r="M18" s="89"/>
    </row>
    <row r="19" spans="1:13" ht="27" customHeight="1">
      <c r="A19" s="67"/>
      <c r="B19" s="80" t="s">
        <v>111</v>
      </c>
      <c r="C19" s="83">
        <v>0.3076388888888889</v>
      </c>
      <c r="D19" s="17">
        <f t="shared" si="2"/>
        <v>0.36111111111111116</v>
      </c>
      <c r="E19" s="14">
        <v>0.6687500000000001</v>
      </c>
      <c r="F19" s="58"/>
      <c r="G19" s="14"/>
      <c r="H19" s="19"/>
      <c r="I19" s="36">
        <v>0.7770833333333332</v>
      </c>
      <c r="J19" s="6">
        <f t="shared" si="3"/>
        <v>0.3108333333333333</v>
      </c>
      <c r="K19" s="6">
        <f t="shared" si="4"/>
        <v>0.1942708333333333</v>
      </c>
      <c r="L19" s="64">
        <v>56</v>
      </c>
      <c r="M19" s="89"/>
    </row>
    <row r="20" spans="1:13" ht="27" customHeight="1">
      <c r="A20" s="67"/>
      <c r="B20" s="5" t="s">
        <v>140</v>
      </c>
      <c r="C20" s="18">
        <v>0.3104166666666667</v>
      </c>
      <c r="D20" s="17">
        <f t="shared" si="2"/>
        <v>0.3284722222222223</v>
      </c>
      <c r="E20" s="14">
        <v>0.638888888888889</v>
      </c>
      <c r="F20" s="58"/>
      <c r="G20" s="14"/>
      <c r="H20" s="19"/>
      <c r="I20" s="36">
        <v>0.7930555555555556</v>
      </c>
      <c r="J20" s="6">
        <f t="shared" si="3"/>
        <v>0.31722222222222224</v>
      </c>
      <c r="K20" s="6">
        <f t="shared" si="4"/>
        <v>0.1982638888888889</v>
      </c>
      <c r="L20" s="64">
        <v>60</v>
      </c>
      <c r="M20" s="129"/>
    </row>
    <row r="21" spans="1:13" ht="27" customHeight="1">
      <c r="A21" s="67"/>
      <c r="B21" s="5" t="s">
        <v>107</v>
      </c>
      <c r="C21" s="18">
        <v>0.3111111111111111</v>
      </c>
      <c r="D21" s="17">
        <f t="shared" si="2"/>
        <v>0.3340277777777777</v>
      </c>
      <c r="E21" s="6">
        <v>0.6451388888888888</v>
      </c>
      <c r="F21" s="17"/>
      <c r="G21" s="6"/>
      <c r="H21" s="19"/>
      <c r="I21" s="36">
        <v>0.8006944444444444</v>
      </c>
      <c r="J21" s="6">
        <f t="shared" si="3"/>
        <v>0.3202777777777778</v>
      </c>
      <c r="K21" s="6">
        <f t="shared" si="4"/>
        <v>0.2001736111111111</v>
      </c>
      <c r="L21" s="64">
        <v>62</v>
      </c>
      <c r="M21" s="129"/>
    </row>
    <row r="22" spans="1:13" ht="27" customHeight="1">
      <c r="A22" s="67"/>
      <c r="B22" s="5" t="s">
        <v>144</v>
      </c>
      <c r="C22" s="18">
        <v>0.3125</v>
      </c>
      <c r="D22" s="17">
        <f t="shared" si="2"/>
        <v>0.3402777777777778</v>
      </c>
      <c r="E22" s="6">
        <v>0.6527777777777778</v>
      </c>
      <c r="F22" s="17"/>
      <c r="G22" s="6"/>
      <c r="H22" s="19"/>
      <c r="I22" s="21">
        <v>0.8104166666666667</v>
      </c>
      <c r="J22" s="6">
        <f t="shared" si="3"/>
        <v>0.32416666666666666</v>
      </c>
      <c r="K22" s="6">
        <f t="shared" si="4"/>
        <v>0.20260416666666667</v>
      </c>
      <c r="L22" s="59">
        <v>63</v>
      </c>
      <c r="M22" s="129"/>
    </row>
    <row r="23" spans="1:13" ht="27" customHeight="1">
      <c r="A23" s="67"/>
      <c r="B23" s="5" t="s">
        <v>141</v>
      </c>
      <c r="C23" s="18">
        <v>0.32430555555555557</v>
      </c>
      <c r="D23" s="17">
        <f>+E23-C23</f>
        <v>0.3527777777777778</v>
      </c>
      <c r="E23" s="6">
        <v>0.6770833333333334</v>
      </c>
      <c r="F23" s="17"/>
      <c r="G23" s="6"/>
      <c r="H23" s="19"/>
      <c r="I23" s="21">
        <v>0.8486111111111111</v>
      </c>
      <c r="J23" s="6">
        <f t="shared" si="3"/>
        <v>0.33944444444444444</v>
      </c>
      <c r="K23" s="6">
        <f t="shared" si="4"/>
        <v>0.21215277777777777</v>
      </c>
      <c r="L23" s="59">
        <v>70</v>
      </c>
      <c r="M23" s="87"/>
    </row>
    <row r="24" spans="1:13" ht="27" customHeight="1">
      <c r="A24" s="67"/>
      <c r="B24" s="5" t="s">
        <v>55</v>
      </c>
      <c r="C24" s="18">
        <v>0.3104166666666667</v>
      </c>
      <c r="D24" s="17">
        <f>+E24-C24</f>
        <v>0.3770833333333333</v>
      </c>
      <c r="E24" s="79">
        <v>0.6875</v>
      </c>
      <c r="F24" s="17"/>
      <c r="G24" s="6"/>
      <c r="H24" s="19"/>
      <c r="I24" s="146">
        <v>0.873611111111111</v>
      </c>
      <c r="J24" s="6">
        <f t="shared" si="3"/>
        <v>0.3494444444444444</v>
      </c>
      <c r="K24" s="6">
        <f t="shared" si="4"/>
        <v>0.21840277777777775</v>
      </c>
      <c r="L24" s="59">
        <v>72</v>
      </c>
      <c r="M24" s="87"/>
    </row>
    <row r="25" spans="1:13" ht="27" customHeight="1">
      <c r="A25" s="67"/>
      <c r="B25" s="5" t="s">
        <v>105</v>
      </c>
      <c r="C25" s="18">
        <v>0.35625</v>
      </c>
      <c r="D25" s="17">
        <f>+E25-C25</f>
        <v>0.3972222222222222</v>
      </c>
      <c r="E25" s="6">
        <v>0.7534722222222222</v>
      </c>
      <c r="F25" s="17"/>
      <c r="G25" s="6"/>
      <c r="H25" s="10"/>
      <c r="I25" s="146">
        <v>0.9416666666666668</v>
      </c>
      <c r="J25" s="6">
        <f t="shared" si="3"/>
        <v>0.3766666666666667</v>
      </c>
      <c r="K25" s="6">
        <f t="shared" si="4"/>
        <v>0.2354166666666667</v>
      </c>
      <c r="L25" s="59">
        <v>78</v>
      </c>
      <c r="M25" s="87"/>
    </row>
    <row r="26" spans="1:13" ht="27" customHeight="1">
      <c r="A26" s="67"/>
      <c r="B26" s="5" t="s">
        <v>106</v>
      </c>
      <c r="C26" s="18">
        <v>0.3958333333333333</v>
      </c>
      <c r="D26" s="17">
        <f>+E26-C26</f>
        <v>0.46041666666666675</v>
      </c>
      <c r="E26" s="6">
        <v>0.8562500000000001</v>
      </c>
      <c r="F26" s="17"/>
      <c r="G26" s="6"/>
      <c r="H26" s="19"/>
      <c r="I26" s="146" t="s">
        <v>145</v>
      </c>
      <c r="J26" s="6">
        <f t="shared" si="3"/>
        <v>0.42749999999999994</v>
      </c>
      <c r="K26" s="6">
        <f t="shared" si="4"/>
        <v>0.26718749999999997</v>
      </c>
      <c r="L26" s="59">
        <v>82</v>
      </c>
      <c r="M26" s="129"/>
    </row>
    <row r="27" spans="1:12" ht="30" customHeight="1">
      <c r="A27" s="67"/>
      <c r="B27" s="5" t="s">
        <v>46</v>
      </c>
      <c r="C27" s="18">
        <v>0.08194444444444444</v>
      </c>
      <c r="D27" s="17" t="s">
        <v>56</v>
      </c>
      <c r="E27" s="143">
        <v>226</v>
      </c>
      <c r="F27" s="17" t="s">
        <v>0</v>
      </c>
      <c r="G27" s="16"/>
      <c r="H27" s="15"/>
      <c r="I27" s="55" t="s">
        <v>18</v>
      </c>
      <c r="J27" s="128" t="s">
        <v>90</v>
      </c>
      <c r="K27" s="112" t="s">
        <v>84</v>
      </c>
      <c r="L27" s="113">
        <v>82</v>
      </c>
    </row>
    <row r="28" spans="1:12" ht="18.75" customHeight="1" thickBot="1">
      <c r="A28" s="67"/>
      <c r="B28" s="57" t="s">
        <v>70</v>
      </c>
      <c r="C28" s="37" t="s">
        <v>6</v>
      </c>
      <c r="D28" s="24"/>
      <c r="E28" s="24"/>
      <c r="F28" s="24"/>
      <c r="G28" s="24"/>
      <c r="H28" s="23"/>
      <c r="I28" s="127" t="s">
        <v>3</v>
      </c>
      <c r="J28" s="104" t="s">
        <v>0</v>
      </c>
      <c r="K28" s="111"/>
      <c r="L28" s="105"/>
    </row>
    <row r="29" spans="1:13" ht="24.75" customHeight="1" thickTop="1">
      <c r="A29" s="67"/>
      <c r="B29" s="80" t="s">
        <v>109</v>
      </c>
      <c r="C29" s="83">
        <v>0.2659722222222222</v>
      </c>
      <c r="D29" s="81"/>
      <c r="E29" s="69"/>
      <c r="F29" s="81"/>
      <c r="G29" s="99"/>
      <c r="H29" s="100"/>
      <c r="I29" s="55">
        <v>0.5097222222222222</v>
      </c>
      <c r="J29" s="6">
        <f>(+I29/3000)*1600</f>
        <v>0.27185185185185184</v>
      </c>
      <c r="K29" s="6">
        <f>(+I29/3000)*1000</f>
        <v>0.1699074074074074</v>
      </c>
      <c r="L29" s="82">
        <v>8</v>
      </c>
      <c r="M29" s="87"/>
    </row>
    <row r="30" spans="1:13" ht="24.75" customHeight="1">
      <c r="A30" s="67"/>
      <c r="B30" s="80" t="s">
        <v>112</v>
      </c>
      <c r="C30" s="83">
        <v>0.3055555555555555</v>
      </c>
      <c r="D30" s="81"/>
      <c r="E30" s="69"/>
      <c r="F30" s="81"/>
      <c r="G30" s="99"/>
      <c r="H30" s="100"/>
      <c r="I30" s="55">
        <v>0.5868055555555556</v>
      </c>
      <c r="J30" s="6">
        <f aca="true" t="shared" si="5" ref="J30:J36">(+I30/3000)*1600</f>
        <v>0.312962962962963</v>
      </c>
      <c r="K30" s="6">
        <f aca="true" t="shared" si="6" ref="K30:K36">(+I30/3000)*1000</f>
        <v>0.19560185185185186</v>
      </c>
      <c r="L30" s="82">
        <v>23</v>
      </c>
      <c r="M30" s="87"/>
    </row>
    <row r="31" spans="1:13" ht="24.75" customHeight="1">
      <c r="A31" s="67"/>
      <c r="B31" s="80" t="s">
        <v>143</v>
      </c>
      <c r="C31" s="83">
        <v>0.31527777777777777</v>
      </c>
      <c r="D31" s="81"/>
      <c r="E31" s="69"/>
      <c r="F31" s="81"/>
      <c r="G31" s="99"/>
      <c r="H31" s="100"/>
      <c r="I31" s="55">
        <v>0.611111111111111</v>
      </c>
      <c r="J31" s="6">
        <f t="shared" si="5"/>
        <v>0.3259259259259259</v>
      </c>
      <c r="K31" s="6">
        <f t="shared" si="6"/>
        <v>0.2037037037037037</v>
      </c>
      <c r="L31" s="82">
        <v>28</v>
      </c>
      <c r="M31" s="87"/>
    </row>
    <row r="32" spans="1:13" ht="24.75" customHeight="1">
      <c r="A32" s="67"/>
      <c r="B32" s="80" t="s">
        <v>61</v>
      </c>
      <c r="C32" s="83">
        <v>0.3298611111111111</v>
      </c>
      <c r="D32" s="81"/>
      <c r="E32" s="69"/>
      <c r="F32" s="81"/>
      <c r="G32" s="99"/>
      <c r="H32" s="100"/>
      <c r="I32" s="55">
        <v>0.6319444444444444</v>
      </c>
      <c r="J32" s="6">
        <f t="shared" si="5"/>
        <v>0.337037037037037</v>
      </c>
      <c r="K32" s="6">
        <f t="shared" si="6"/>
        <v>0.21064814814814814</v>
      </c>
      <c r="L32" s="82">
        <v>34</v>
      </c>
      <c r="M32" s="87"/>
    </row>
    <row r="33" spans="1:13" ht="24.75" customHeight="1">
      <c r="A33" s="67"/>
      <c r="B33" s="80" t="s">
        <v>142</v>
      </c>
      <c r="C33" s="83">
        <v>0.3284722222222222</v>
      </c>
      <c r="D33" s="81"/>
      <c r="E33" s="69"/>
      <c r="F33" s="81"/>
      <c r="G33" s="99"/>
      <c r="H33" s="100"/>
      <c r="I33" s="55">
        <v>0.6402777777777778</v>
      </c>
      <c r="J33" s="6">
        <f t="shared" si="5"/>
        <v>0.3414814814814815</v>
      </c>
      <c r="K33" s="6">
        <f t="shared" si="6"/>
        <v>0.21342592592592594</v>
      </c>
      <c r="L33" s="82">
        <v>37</v>
      </c>
      <c r="M33" s="87"/>
    </row>
    <row r="34" spans="1:13" ht="24.75" customHeight="1">
      <c r="A34" s="67"/>
      <c r="B34" s="80" t="s">
        <v>114</v>
      </c>
      <c r="C34" s="83">
        <v>0.3444444444444445</v>
      </c>
      <c r="D34" s="81"/>
      <c r="E34" s="69"/>
      <c r="F34" s="81"/>
      <c r="G34" s="99"/>
      <c r="H34" s="100"/>
      <c r="I34" s="55">
        <v>0.6444444444444445</v>
      </c>
      <c r="J34" s="6">
        <f t="shared" si="5"/>
        <v>0.34370370370370373</v>
      </c>
      <c r="K34" s="6">
        <f t="shared" si="6"/>
        <v>0.21481481481481482</v>
      </c>
      <c r="L34" s="82">
        <v>38</v>
      </c>
      <c r="M34" s="87"/>
    </row>
    <row r="35" spans="1:13" ht="24.75" customHeight="1">
      <c r="A35" s="67"/>
      <c r="B35" s="80" t="s">
        <v>115</v>
      </c>
      <c r="C35" s="83">
        <v>0.3444444444444445</v>
      </c>
      <c r="D35" s="81"/>
      <c r="E35" s="69"/>
      <c r="F35" s="81"/>
      <c r="G35" s="99"/>
      <c r="H35" s="100"/>
      <c r="I35" s="55">
        <v>0.6493055555555556</v>
      </c>
      <c r="J35" s="6">
        <f t="shared" si="5"/>
        <v>0.3462962962962963</v>
      </c>
      <c r="K35" s="6">
        <f t="shared" si="6"/>
        <v>0.2164351851851852</v>
      </c>
      <c r="L35" s="82">
        <v>40</v>
      </c>
      <c r="M35" s="87"/>
    </row>
    <row r="36" spans="1:13" ht="24.75" customHeight="1">
      <c r="A36" s="67"/>
      <c r="B36" s="80" t="s">
        <v>113</v>
      </c>
      <c r="C36" s="83">
        <v>0.3548611111111111</v>
      </c>
      <c r="D36" s="81"/>
      <c r="E36" s="69"/>
      <c r="F36" s="81"/>
      <c r="G36" s="99"/>
      <c r="H36" s="100"/>
      <c r="I36" s="55">
        <v>0.6930555555555555</v>
      </c>
      <c r="J36" s="6">
        <f t="shared" si="5"/>
        <v>0.3696296296296296</v>
      </c>
      <c r="K36" s="6">
        <f t="shared" si="6"/>
        <v>0.2310185185185185</v>
      </c>
      <c r="L36" s="82">
        <v>41</v>
      </c>
      <c r="M36" s="87"/>
    </row>
    <row r="37" spans="2:12" ht="33" customHeight="1">
      <c r="B37" s="5" t="s">
        <v>149</v>
      </c>
      <c r="C37" s="18" t="s">
        <v>0</v>
      </c>
      <c r="D37" s="17" t="s">
        <v>56</v>
      </c>
      <c r="E37" s="98" t="s">
        <v>150</v>
      </c>
      <c r="F37" s="17" t="s">
        <v>0</v>
      </c>
      <c r="G37" s="16"/>
      <c r="H37" s="15"/>
      <c r="I37" s="21" t="s">
        <v>18</v>
      </c>
      <c r="J37" s="17" t="s">
        <v>148</v>
      </c>
      <c r="K37" s="112" t="s">
        <v>84</v>
      </c>
      <c r="L37" s="113">
        <v>44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9"/>
  <sheetViews>
    <sheetView zoomScale="80" zoomScaleNormal="80" zoomScalePageLayoutView="0" workbookViewId="0" topLeftCell="B11">
      <selection activeCell="H39" sqref="H39"/>
    </sheetView>
  </sheetViews>
  <sheetFormatPr defaultColWidth="9.140625" defaultRowHeight="12.75"/>
  <cols>
    <col min="1" max="1" width="3.28125" style="0" customWidth="1"/>
    <col min="2" max="2" width="23.8515625" style="0" customWidth="1"/>
    <col min="3" max="3" width="9.421875" style="0" customWidth="1"/>
    <col min="4" max="4" width="10.421875" style="0" customWidth="1"/>
    <col min="5" max="7" width="11.7109375" style="0" customWidth="1"/>
    <col min="8" max="8" width="10.140625" style="0" customWidth="1"/>
    <col min="9" max="9" width="9.7109375" style="0" customWidth="1"/>
    <col min="10" max="10" width="7.421875" style="60" customWidth="1"/>
    <col min="11" max="11" width="9.7109375" style="84" customWidth="1"/>
  </cols>
  <sheetData>
    <row r="2" ht="13.5" thickBot="1"/>
    <row r="3" spans="2:10" ht="16.5" thickTop="1">
      <c r="B3" s="38" t="s">
        <v>134</v>
      </c>
      <c r="C3" s="39" t="s">
        <v>99</v>
      </c>
      <c r="D3" s="39"/>
      <c r="E3" s="39"/>
      <c r="F3" s="40"/>
      <c r="G3" s="41" t="s">
        <v>151</v>
      </c>
      <c r="H3" s="42" t="s">
        <v>154</v>
      </c>
      <c r="I3" s="42" t="s">
        <v>155</v>
      </c>
      <c r="J3" s="61" t="s">
        <v>156</v>
      </c>
    </row>
    <row r="4" spans="2:13" ht="15.75">
      <c r="B4" s="44" t="s">
        <v>0</v>
      </c>
      <c r="C4" s="2" t="s">
        <v>0</v>
      </c>
      <c r="D4" s="2"/>
      <c r="E4" s="2"/>
      <c r="F4" s="3" t="s">
        <v>0</v>
      </c>
      <c r="G4" s="109" t="s">
        <v>153</v>
      </c>
      <c r="H4" s="4">
        <v>88</v>
      </c>
      <c r="I4" s="4">
        <v>19</v>
      </c>
      <c r="J4" s="62">
        <f>+I4+H4</f>
        <v>107</v>
      </c>
      <c r="M4">
        <v>4000</v>
      </c>
    </row>
    <row r="5" spans="2:13" ht="13.5" customHeight="1">
      <c r="B5" s="44"/>
      <c r="C5" s="2"/>
      <c r="D5" s="2"/>
      <c r="E5" s="2"/>
      <c r="F5" s="3"/>
      <c r="G5" s="1" t="s">
        <v>152</v>
      </c>
      <c r="H5" s="4">
        <v>63</v>
      </c>
      <c r="I5" s="4">
        <v>165</v>
      </c>
      <c r="J5" s="62">
        <f>+I5+H5</f>
        <v>228</v>
      </c>
      <c r="M5">
        <v>2.37</v>
      </c>
    </row>
    <row r="6" spans="2:11" ht="13.5" thickBot="1">
      <c r="B6" s="56" t="s">
        <v>17</v>
      </c>
      <c r="C6" s="29" t="s">
        <v>1</v>
      </c>
      <c r="D6" s="29" t="s">
        <v>2</v>
      </c>
      <c r="E6" s="35" t="s">
        <v>15</v>
      </c>
      <c r="F6" s="31" t="s">
        <v>14</v>
      </c>
      <c r="G6" s="32" t="s">
        <v>3</v>
      </c>
      <c r="H6" s="35" t="s">
        <v>48</v>
      </c>
      <c r="I6" s="35" t="s">
        <v>125</v>
      </c>
      <c r="J6" s="63" t="s">
        <v>18</v>
      </c>
      <c r="K6" s="115"/>
    </row>
    <row r="7" spans="1:13" ht="28.5" customHeight="1" thickTop="1">
      <c r="A7" s="67"/>
      <c r="B7" s="34" t="s">
        <v>31</v>
      </c>
      <c r="C7" s="27">
        <v>0.24305555555555555</v>
      </c>
      <c r="D7" s="17">
        <f aca="true" t="shared" si="0" ref="D7:D12">+E7-C7</f>
        <v>0.25555555555555554</v>
      </c>
      <c r="E7" s="97">
        <v>0.4986111111111111</v>
      </c>
      <c r="F7" s="19">
        <f aca="true" t="shared" si="1" ref="F7:F12">+G7-E7</f>
        <v>0.12569444444444444</v>
      </c>
      <c r="G7" s="36">
        <v>0.6243055555555556</v>
      </c>
      <c r="H7" s="6">
        <f aca="true" t="shared" si="2" ref="H7:H13">(+G7/4000)*1600</f>
        <v>0.24972222222222223</v>
      </c>
      <c r="I7" s="6">
        <f aca="true" t="shared" si="3" ref="I7:I13">(+G7/4000)*1000</f>
        <v>0.1560763888888889</v>
      </c>
      <c r="J7" s="64">
        <v>1</v>
      </c>
      <c r="K7" s="132"/>
      <c r="M7">
        <v>2.48</v>
      </c>
    </row>
    <row r="8" spans="1:11" ht="28.5" customHeight="1">
      <c r="A8" s="67"/>
      <c r="B8" s="5" t="s">
        <v>63</v>
      </c>
      <c r="C8" s="18">
        <v>0.24305555555555555</v>
      </c>
      <c r="D8" s="17">
        <f t="shared" si="0"/>
        <v>0.2666666666666666</v>
      </c>
      <c r="E8" s="6">
        <v>0.5097222222222222</v>
      </c>
      <c r="F8" s="19">
        <f t="shared" si="1"/>
        <v>0.1284722222222222</v>
      </c>
      <c r="G8" s="21">
        <v>0.6381944444444444</v>
      </c>
      <c r="H8" s="6">
        <f t="shared" si="2"/>
        <v>0.25527777777777777</v>
      </c>
      <c r="I8" s="6">
        <f t="shared" si="3"/>
        <v>0.1595486111111111</v>
      </c>
      <c r="J8" s="59">
        <v>2</v>
      </c>
      <c r="K8" s="132"/>
    </row>
    <row r="9" spans="1:11" ht="28.5" customHeight="1">
      <c r="A9" s="67"/>
      <c r="B9" s="5" t="s">
        <v>64</v>
      </c>
      <c r="C9" s="18">
        <v>0.25833333333333336</v>
      </c>
      <c r="D9" s="17">
        <f t="shared" si="0"/>
        <v>0.27291666666666664</v>
      </c>
      <c r="E9" s="6">
        <v>0.53125</v>
      </c>
      <c r="F9" s="19">
        <f t="shared" si="1"/>
        <v>0.13680555555555562</v>
      </c>
      <c r="G9" s="21">
        <v>0.6680555555555556</v>
      </c>
      <c r="H9" s="6">
        <f t="shared" si="2"/>
        <v>0.26722222222222225</v>
      </c>
      <c r="I9" s="6">
        <f t="shared" si="3"/>
        <v>0.1670138888888889</v>
      </c>
      <c r="J9" s="59">
        <v>4</v>
      </c>
      <c r="K9" s="132"/>
    </row>
    <row r="10" spans="1:11" ht="28.5" customHeight="1">
      <c r="A10" s="67"/>
      <c r="B10" s="5" t="s">
        <v>38</v>
      </c>
      <c r="C10" s="18">
        <v>0.2534722222222222</v>
      </c>
      <c r="D10" s="17">
        <f t="shared" si="0"/>
        <v>0.28402777777777777</v>
      </c>
      <c r="E10" s="88">
        <v>0.5375</v>
      </c>
      <c r="F10" s="19">
        <f t="shared" si="1"/>
        <v>0.13055555555555565</v>
      </c>
      <c r="G10" s="21">
        <v>0.6680555555555556</v>
      </c>
      <c r="H10" s="6">
        <f t="shared" si="2"/>
        <v>0.26722222222222225</v>
      </c>
      <c r="I10" s="6">
        <f t="shared" si="3"/>
        <v>0.1670138888888889</v>
      </c>
      <c r="J10" s="59">
        <v>5</v>
      </c>
      <c r="K10" s="132"/>
    </row>
    <row r="11" spans="1:14" ht="28.5" customHeight="1">
      <c r="A11" s="67"/>
      <c r="B11" s="5" t="s">
        <v>27</v>
      </c>
      <c r="C11" s="18">
        <v>0.2625</v>
      </c>
      <c r="D11" s="17">
        <f t="shared" si="0"/>
        <v>0.2784722222222222</v>
      </c>
      <c r="E11" s="133">
        <v>0.5409722222222222</v>
      </c>
      <c r="F11" s="19">
        <f t="shared" si="1"/>
        <v>0.13055555555555565</v>
      </c>
      <c r="G11" s="21">
        <v>0.6715277777777778</v>
      </c>
      <c r="H11" s="6">
        <f t="shared" si="2"/>
        <v>0.26861111111111113</v>
      </c>
      <c r="I11" s="6">
        <f t="shared" si="3"/>
        <v>0.16788194444444446</v>
      </c>
      <c r="J11" s="59">
        <v>7</v>
      </c>
      <c r="K11" s="132"/>
      <c r="M11">
        <v>3.1</v>
      </c>
      <c r="N11">
        <v>2.99</v>
      </c>
    </row>
    <row r="12" spans="1:11" ht="28.5" customHeight="1">
      <c r="A12" s="67"/>
      <c r="B12" s="5" t="s">
        <v>26</v>
      </c>
      <c r="C12" s="18">
        <v>0.26180555555555557</v>
      </c>
      <c r="D12" s="17">
        <f t="shared" si="0"/>
        <v>0.2833333333333334</v>
      </c>
      <c r="E12" s="133">
        <v>0.545138888888889</v>
      </c>
      <c r="F12" s="19">
        <f t="shared" si="1"/>
        <v>0.1368055555555555</v>
      </c>
      <c r="G12" s="21">
        <v>0.6819444444444445</v>
      </c>
      <c r="H12" s="6">
        <f t="shared" si="2"/>
        <v>0.2727777777777778</v>
      </c>
      <c r="I12" s="6">
        <f t="shared" si="3"/>
        <v>0.17048611111111112</v>
      </c>
      <c r="J12" s="59">
        <v>14</v>
      </c>
      <c r="K12" s="132"/>
    </row>
    <row r="13" spans="1:11" ht="27.75" customHeight="1">
      <c r="A13" s="67"/>
      <c r="B13" s="5" t="s">
        <v>62</v>
      </c>
      <c r="C13" s="18">
        <v>0.2791666666666667</v>
      </c>
      <c r="D13" s="17"/>
      <c r="E13" s="6"/>
      <c r="F13" s="19"/>
      <c r="G13" s="21">
        <v>0.7291666666666666</v>
      </c>
      <c r="H13" s="6">
        <f t="shared" si="2"/>
        <v>0.29166666666666663</v>
      </c>
      <c r="I13" s="6">
        <f t="shared" si="3"/>
        <v>0.18229166666666666</v>
      </c>
      <c r="J13" s="59">
        <v>37</v>
      </c>
      <c r="K13" s="132"/>
    </row>
    <row r="14" spans="1:10" ht="33.75" customHeight="1">
      <c r="A14" s="67"/>
      <c r="B14" s="5"/>
      <c r="C14" s="18" t="s">
        <v>56</v>
      </c>
      <c r="D14" s="134">
        <v>19</v>
      </c>
      <c r="E14" s="128" t="s">
        <v>18</v>
      </c>
      <c r="F14" s="126" t="s">
        <v>100</v>
      </c>
      <c r="G14" s="21" t="s">
        <v>46</v>
      </c>
      <c r="H14" s="86">
        <v>0.04722222222222222</v>
      </c>
      <c r="I14" s="153" t="s">
        <v>80</v>
      </c>
      <c r="J14" s="117" t="s">
        <v>0</v>
      </c>
    </row>
    <row r="15" spans="1:10" ht="18" customHeight="1" thickBot="1">
      <c r="A15" s="67"/>
      <c r="B15" s="57" t="s">
        <v>135</v>
      </c>
      <c r="C15" s="37" t="s">
        <v>6</v>
      </c>
      <c r="D15" s="24"/>
      <c r="E15" s="24"/>
      <c r="F15" s="23"/>
      <c r="G15" s="24"/>
      <c r="H15" s="24"/>
      <c r="I15" s="106" t="s">
        <v>0</v>
      </c>
      <c r="J15" s="107" t="s">
        <v>0</v>
      </c>
    </row>
    <row r="16" spans="1:10" ht="28.5" customHeight="1" thickTop="1">
      <c r="A16" s="67"/>
      <c r="B16" s="5" t="s">
        <v>32</v>
      </c>
      <c r="C16" s="18">
        <v>0.31180555555555556</v>
      </c>
      <c r="D16" s="17"/>
      <c r="E16" s="6"/>
      <c r="F16" s="19"/>
      <c r="G16" s="21">
        <v>0.5868055555555556</v>
      </c>
      <c r="H16" s="6">
        <f>(+G16/3000)*1600</f>
        <v>0.312962962962963</v>
      </c>
      <c r="I16" s="6">
        <f>(+G16/3000)*1000</f>
        <v>0.19560185185185186</v>
      </c>
      <c r="J16" s="64">
        <v>12</v>
      </c>
    </row>
    <row r="17" spans="1:11" ht="28.5" customHeight="1">
      <c r="A17" s="67"/>
      <c r="B17" s="5" t="s">
        <v>33</v>
      </c>
      <c r="C17" s="18">
        <v>0.29791666666666666</v>
      </c>
      <c r="D17" s="17"/>
      <c r="E17" s="79"/>
      <c r="F17" s="19"/>
      <c r="G17" s="21">
        <v>0.5909722222222222</v>
      </c>
      <c r="H17" s="6">
        <f aca="true" t="shared" si="4" ref="H17:H29">(+G17/3000)*1600</f>
        <v>0.3151851851851852</v>
      </c>
      <c r="I17" s="6">
        <f aca="true" t="shared" si="5" ref="I17:I29">(+G17/3000)*1000</f>
        <v>0.19699074074074074</v>
      </c>
      <c r="J17" s="64">
        <v>14</v>
      </c>
      <c r="K17" s="132"/>
    </row>
    <row r="18" spans="1:11" ht="28.5" customHeight="1">
      <c r="A18" s="67"/>
      <c r="B18" s="5" t="s">
        <v>39</v>
      </c>
      <c r="C18" s="18">
        <v>0.32222222222222224</v>
      </c>
      <c r="D18" s="17"/>
      <c r="E18" s="79"/>
      <c r="F18" s="19"/>
      <c r="G18" s="21">
        <v>0.6222222222222222</v>
      </c>
      <c r="H18" s="6">
        <f t="shared" si="4"/>
        <v>0.33185185185185184</v>
      </c>
      <c r="I18" s="6">
        <f t="shared" si="5"/>
        <v>0.2074074074074074</v>
      </c>
      <c r="J18" s="59">
        <v>25</v>
      </c>
      <c r="K18" s="132"/>
    </row>
    <row r="19" spans="1:11" ht="28.5" customHeight="1">
      <c r="A19" s="67"/>
      <c r="B19" s="5" t="s">
        <v>21</v>
      </c>
      <c r="C19" s="18">
        <v>0.31527777777777777</v>
      </c>
      <c r="D19" s="17"/>
      <c r="E19" s="6"/>
      <c r="F19" s="19"/>
      <c r="G19" s="21">
        <v>0.6243055555555556</v>
      </c>
      <c r="H19" s="6">
        <f t="shared" si="4"/>
        <v>0.33296296296296296</v>
      </c>
      <c r="I19" s="6">
        <f t="shared" si="5"/>
        <v>0.20810185185185184</v>
      </c>
      <c r="J19" s="59">
        <v>26</v>
      </c>
      <c r="K19" s="132"/>
    </row>
    <row r="20" spans="1:11" ht="28.5" customHeight="1">
      <c r="A20" s="67"/>
      <c r="B20" s="5" t="s">
        <v>71</v>
      </c>
      <c r="C20" s="18">
        <v>0.3125</v>
      </c>
      <c r="D20" s="17"/>
      <c r="E20" s="79"/>
      <c r="F20" s="19"/>
      <c r="G20" s="21">
        <v>0.6277777777777778</v>
      </c>
      <c r="H20" s="6">
        <f t="shared" si="4"/>
        <v>0.33481481481481484</v>
      </c>
      <c r="I20" s="6">
        <f t="shared" si="5"/>
        <v>0.20925925925925926</v>
      </c>
      <c r="J20" s="59">
        <v>28</v>
      </c>
      <c r="K20" s="132"/>
    </row>
    <row r="21" spans="1:11" ht="28.5" customHeight="1">
      <c r="A21" s="67"/>
      <c r="B21" s="5" t="s">
        <v>69</v>
      </c>
      <c r="C21" s="18">
        <v>0.3104166666666667</v>
      </c>
      <c r="D21" s="17"/>
      <c r="E21" s="79"/>
      <c r="F21" s="19"/>
      <c r="G21" s="21">
        <v>0.6291666666666667</v>
      </c>
      <c r="H21" s="6">
        <f t="shared" si="4"/>
        <v>0.33555555555555555</v>
      </c>
      <c r="I21" s="6">
        <f t="shared" si="5"/>
        <v>0.20972222222222223</v>
      </c>
      <c r="J21" s="64">
        <v>29</v>
      </c>
      <c r="K21" s="132"/>
    </row>
    <row r="22" spans="1:11" ht="28.5" customHeight="1">
      <c r="A22" s="67"/>
      <c r="B22" s="5" t="s">
        <v>45</v>
      </c>
      <c r="C22" s="18">
        <v>0.3263888888888889</v>
      </c>
      <c r="D22" s="17"/>
      <c r="E22" s="79"/>
      <c r="F22" s="19"/>
      <c r="G22" s="21">
        <v>0.6347222222222222</v>
      </c>
      <c r="H22" s="6">
        <f t="shared" si="4"/>
        <v>0.3385185185185185</v>
      </c>
      <c r="I22" s="6">
        <f t="shared" si="5"/>
        <v>0.21157407407407408</v>
      </c>
      <c r="J22" s="64">
        <v>33</v>
      </c>
      <c r="K22" s="132"/>
    </row>
    <row r="23" spans="1:11" ht="28.5" customHeight="1">
      <c r="A23" s="67"/>
      <c r="B23" s="5" t="s">
        <v>136</v>
      </c>
      <c r="C23" s="18">
        <v>0.3458333333333334</v>
      </c>
      <c r="D23" s="17"/>
      <c r="E23" s="79"/>
      <c r="F23" s="19"/>
      <c r="G23" s="21">
        <v>0.6430555555555556</v>
      </c>
      <c r="H23" s="6">
        <f t="shared" si="4"/>
        <v>0.34296296296296297</v>
      </c>
      <c r="I23" s="6">
        <f t="shared" si="5"/>
        <v>0.21435185185185185</v>
      </c>
      <c r="J23" s="64">
        <v>36</v>
      </c>
      <c r="K23" s="132"/>
    </row>
    <row r="24" spans="1:11" ht="28.5" customHeight="1">
      <c r="A24" s="67"/>
      <c r="B24" s="5" t="s">
        <v>66</v>
      </c>
      <c r="C24" s="18">
        <v>0.3263888888888889</v>
      </c>
      <c r="D24" s="17"/>
      <c r="E24" s="79"/>
      <c r="F24" s="19"/>
      <c r="G24" s="21">
        <v>0.6458333333333334</v>
      </c>
      <c r="H24" s="6">
        <f t="shared" si="4"/>
        <v>0.3444444444444445</v>
      </c>
      <c r="I24" s="6">
        <f t="shared" si="5"/>
        <v>0.2152777777777778</v>
      </c>
      <c r="J24" s="64">
        <v>39</v>
      </c>
      <c r="K24" s="132"/>
    </row>
    <row r="25" spans="1:11" ht="28.5" customHeight="1">
      <c r="A25" s="67"/>
      <c r="B25" s="5" t="s">
        <v>77</v>
      </c>
      <c r="C25" s="18">
        <v>0.3263888888888889</v>
      </c>
      <c r="D25" s="17"/>
      <c r="E25" s="6"/>
      <c r="F25" s="19"/>
      <c r="G25" s="21">
        <v>0.6541666666666667</v>
      </c>
      <c r="H25" s="6">
        <f t="shared" si="4"/>
        <v>0.3488888888888889</v>
      </c>
      <c r="I25" s="6">
        <f t="shared" si="5"/>
        <v>0.21805555555555556</v>
      </c>
      <c r="J25" s="64">
        <v>43</v>
      </c>
      <c r="K25" s="132"/>
    </row>
    <row r="26" spans="1:11" ht="28.5" customHeight="1">
      <c r="A26" s="67"/>
      <c r="B26" s="5" t="s">
        <v>120</v>
      </c>
      <c r="C26" s="18">
        <v>0.3277777777777778</v>
      </c>
      <c r="D26" s="17"/>
      <c r="E26" s="79"/>
      <c r="F26" s="19"/>
      <c r="G26" s="21">
        <v>0.6548611111111111</v>
      </c>
      <c r="H26" s="6">
        <f t="shared" si="4"/>
        <v>0.34925925925925927</v>
      </c>
      <c r="I26" s="6">
        <f t="shared" si="5"/>
        <v>0.21828703703703706</v>
      </c>
      <c r="J26" s="64">
        <v>44</v>
      </c>
      <c r="K26" s="132"/>
    </row>
    <row r="27" spans="1:11" ht="28.5" customHeight="1">
      <c r="A27" s="67"/>
      <c r="B27" s="5" t="s">
        <v>137</v>
      </c>
      <c r="C27" s="18">
        <v>0.35694444444444445</v>
      </c>
      <c r="D27" s="17"/>
      <c r="E27" s="79"/>
      <c r="F27" s="19"/>
      <c r="G27" s="21">
        <v>0.7354166666666666</v>
      </c>
      <c r="H27" s="6">
        <f t="shared" si="4"/>
        <v>0.3922222222222222</v>
      </c>
      <c r="I27" s="6">
        <f t="shared" si="5"/>
        <v>0.24513888888888888</v>
      </c>
      <c r="J27" s="64">
        <v>56</v>
      </c>
      <c r="K27" s="132"/>
    </row>
    <row r="28" spans="1:11" ht="28.5" customHeight="1">
      <c r="A28" s="67"/>
      <c r="B28" s="5" t="s">
        <v>122</v>
      </c>
      <c r="C28" s="18">
        <v>0.4548611111111111</v>
      </c>
      <c r="D28" s="17"/>
      <c r="E28" s="79"/>
      <c r="F28" s="19"/>
      <c r="G28" s="21">
        <v>0.8597222222222222</v>
      </c>
      <c r="H28" s="6">
        <f t="shared" si="4"/>
        <v>0.45851851851851855</v>
      </c>
      <c r="I28" s="6">
        <f t="shared" si="5"/>
        <v>0.2865740740740741</v>
      </c>
      <c r="J28" s="64">
        <v>62</v>
      </c>
      <c r="K28" s="132"/>
    </row>
    <row r="29" spans="1:11" ht="28.5" customHeight="1">
      <c r="A29" s="67"/>
      <c r="B29" s="5" t="s">
        <v>40</v>
      </c>
      <c r="C29" s="18">
        <v>0.4548611111111111</v>
      </c>
      <c r="D29" s="17"/>
      <c r="E29" s="79"/>
      <c r="F29" s="19"/>
      <c r="G29" s="21">
        <v>0.9145833333333333</v>
      </c>
      <c r="H29" s="6">
        <f t="shared" si="4"/>
        <v>0.48777777777777775</v>
      </c>
      <c r="I29" s="6">
        <f t="shared" si="5"/>
        <v>0.3048611111111111</v>
      </c>
      <c r="J29" s="59">
        <v>63</v>
      </c>
      <c r="K29" s="132"/>
    </row>
    <row r="30" spans="1:10" ht="24" customHeight="1">
      <c r="A30" s="67"/>
      <c r="B30" s="5"/>
      <c r="C30" s="18" t="s">
        <v>56</v>
      </c>
      <c r="D30" s="134">
        <v>105</v>
      </c>
      <c r="E30" s="128" t="s">
        <v>18</v>
      </c>
      <c r="F30" s="126" t="s">
        <v>88</v>
      </c>
      <c r="G30" s="21" t="s">
        <v>46</v>
      </c>
      <c r="H30" s="86" t="s">
        <v>146</v>
      </c>
      <c r="I30" s="153" t="s">
        <v>80</v>
      </c>
      <c r="J30" s="117">
        <v>63</v>
      </c>
    </row>
    <row r="31" spans="1:10" ht="17.25" customHeight="1" thickBot="1">
      <c r="A31" s="67"/>
      <c r="B31" s="57" t="s">
        <v>116</v>
      </c>
      <c r="C31" s="37" t="s">
        <v>6</v>
      </c>
      <c r="D31" s="24"/>
      <c r="E31" s="24"/>
      <c r="F31" s="23"/>
      <c r="G31" s="24"/>
      <c r="H31" s="24"/>
      <c r="I31" s="106" t="s">
        <v>0</v>
      </c>
      <c r="J31" s="107" t="s">
        <v>0</v>
      </c>
    </row>
    <row r="32" spans="1:11" ht="25.5" customHeight="1" thickTop="1">
      <c r="A32" s="67"/>
      <c r="B32" s="5" t="s">
        <v>65</v>
      </c>
      <c r="C32" s="18">
        <v>0.2965277777777778</v>
      </c>
      <c r="D32" s="9"/>
      <c r="E32" s="9"/>
      <c r="F32" s="10"/>
      <c r="G32" s="21">
        <v>0.5673611111111111</v>
      </c>
      <c r="H32" s="6">
        <f aca="true" t="shared" si="6" ref="H32:H37">(+G32/3000)*1600</f>
        <v>0.3025925925925926</v>
      </c>
      <c r="I32" s="6">
        <f aca="true" t="shared" si="7" ref="I32:I37">(+G32/3000)*1000</f>
        <v>0.18912037037037036</v>
      </c>
      <c r="J32" s="59">
        <v>11</v>
      </c>
      <c r="K32" s="132"/>
    </row>
    <row r="33" spans="1:11" ht="21.75" customHeight="1">
      <c r="A33" s="67"/>
      <c r="B33" s="5" t="s">
        <v>117</v>
      </c>
      <c r="C33" s="18">
        <v>0.3201388888888889</v>
      </c>
      <c r="D33" s="9"/>
      <c r="E33" s="9"/>
      <c r="F33" s="10"/>
      <c r="G33" s="21">
        <v>0.607638888888889</v>
      </c>
      <c r="H33" s="6">
        <f t="shared" si="6"/>
        <v>0.3240740740740741</v>
      </c>
      <c r="I33" s="6">
        <f t="shared" si="7"/>
        <v>0.2025462962962963</v>
      </c>
      <c r="J33" s="59">
        <v>21</v>
      </c>
      <c r="K33" s="132"/>
    </row>
    <row r="34" spans="1:11" ht="21.75" customHeight="1">
      <c r="A34" s="67"/>
      <c r="B34" s="5" t="s">
        <v>138</v>
      </c>
      <c r="C34" s="18">
        <v>0.3201388888888889</v>
      </c>
      <c r="D34" s="9"/>
      <c r="E34" s="9"/>
      <c r="F34" s="10"/>
      <c r="G34" s="21">
        <v>0.6368055555555555</v>
      </c>
      <c r="H34" s="6">
        <f t="shared" si="6"/>
        <v>0.3396296296296296</v>
      </c>
      <c r="I34" s="6">
        <f t="shared" si="7"/>
        <v>0.2122685185185185</v>
      </c>
      <c r="J34" s="59">
        <v>33</v>
      </c>
      <c r="K34" s="132"/>
    </row>
    <row r="35" spans="1:11" ht="21.75" customHeight="1">
      <c r="A35" s="67"/>
      <c r="B35" s="5" t="s">
        <v>119</v>
      </c>
      <c r="C35" s="18">
        <v>0.32708333333333334</v>
      </c>
      <c r="D35" s="9"/>
      <c r="E35" s="9"/>
      <c r="F35" s="10"/>
      <c r="G35" s="21">
        <v>0.6458333333333334</v>
      </c>
      <c r="H35" s="6">
        <f t="shared" si="6"/>
        <v>0.3444444444444445</v>
      </c>
      <c r="I35" s="6">
        <f t="shared" si="7"/>
        <v>0.2152777777777778</v>
      </c>
      <c r="J35" s="59">
        <v>39</v>
      </c>
      <c r="K35" s="132"/>
    </row>
    <row r="36" spans="1:11" ht="21.75" customHeight="1">
      <c r="A36" s="76"/>
      <c r="B36" s="5" t="s">
        <v>121</v>
      </c>
      <c r="C36" s="18">
        <v>0.34027777777777773</v>
      </c>
      <c r="D36" s="9"/>
      <c r="E36" s="9"/>
      <c r="F36" s="10"/>
      <c r="G36" s="21">
        <v>0.6736111111111112</v>
      </c>
      <c r="H36" s="6">
        <f t="shared" si="6"/>
        <v>0.3592592592592593</v>
      </c>
      <c r="I36" s="6">
        <f t="shared" si="7"/>
        <v>0.22453703703703706</v>
      </c>
      <c r="J36" s="59">
        <v>45</v>
      </c>
      <c r="K36" s="132"/>
    </row>
    <row r="37" spans="1:11" ht="21.75" customHeight="1">
      <c r="A37" s="76"/>
      <c r="B37" s="5" t="s">
        <v>118</v>
      </c>
      <c r="C37" s="18">
        <v>0.3541666666666667</v>
      </c>
      <c r="D37" s="9"/>
      <c r="E37" s="9"/>
      <c r="F37" s="10"/>
      <c r="G37" s="21">
        <v>0.6965277777777777</v>
      </c>
      <c r="H37" s="6">
        <f t="shared" si="6"/>
        <v>0.37148148148148147</v>
      </c>
      <c r="I37" s="6">
        <f t="shared" si="7"/>
        <v>0.2321759259259259</v>
      </c>
      <c r="J37" s="59">
        <v>50</v>
      </c>
      <c r="K37" s="132"/>
    </row>
    <row r="38" spans="1:10" ht="18.75" customHeight="1">
      <c r="A38" s="76"/>
      <c r="B38" s="80"/>
      <c r="C38" s="18" t="s">
        <v>56</v>
      </c>
      <c r="D38" s="134">
        <v>149</v>
      </c>
      <c r="E38" s="128" t="s">
        <v>18</v>
      </c>
      <c r="F38" s="126" t="s">
        <v>147</v>
      </c>
      <c r="G38" s="21" t="s">
        <v>46</v>
      </c>
      <c r="H38" s="86">
        <v>0.10625</v>
      </c>
      <c r="I38" s="58" t="s">
        <v>80</v>
      </c>
      <c r="J38" s="108">
        <v>57</v>
      </c>
    </row>
    <row r="39" spans="2:10" ht="13.5" thickBot="1">
      <c r="B39" s="11"/>
      <c r="C39" s="46"/>
      <c r="D39" s="7"/>
      <c r="E39" s="7"/>
      <c r="F39" s="8"/>
      <c r="G39" s="47"/>
      <c r="H39" s="7"/>
      <c r="I39" s="7"/>
      <c r="J39" s="65"/>
    </row>
    <row r="40" ht="13.5" thickTop="1"/>
  </sheetData>
  <sheetProtection/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0"/>
  <sheetViews>
    <sheetView zoomScale="85" zoomScaleNormal="85" zoomScalePageLayoutView="0" workbookViewId="0" topLeftCell="A1">
      <selection activeCell="F1" sqref="F1"/>
    </sheetView>
  </sheetViews>
  <sheetFormatPr defaultColWidth="9.140625" defaultRowHeight="12.75"/>
  <cols>
    <col min="1" max="1" width="1.28515625" style="0" customWidth="1"/>
    <col min="2" max="2" width="20.57421875" style="0" customWidth="1"/>
    <col min="3" max="4" width="11.28125" style="0" customWidth="1"/>
    <col min="5" max="5" width="12.00390625" style="0" customWidth="1"/>
    <col min="6" max="8" width="8.57421875" style="0" customWidth="1"/>
    <col min="9" max="9" width="12.57421875" style="0" customWidth="1"/>
    <col min="10" max="11" width="10.140625" style="0" customWidth="1"/>
    <col min="12" max="12" width="7.7109375" style="0" customWidth="1"/>
    <col min="13" max="13" width="13.00390625" style="84" customWidth="1"/>
  </cols>
  <sheetData>
    <row r="2" ht="13.5" thickBot="1"/>
    <row r="3" spans="2:12" ht="16.5" thickTop="1">
      <c r="B3" s="116" t="s">
        <v>158</v>
      </c>
      <c r="C3" s="39" t="s">
        <v>159</v>
      </c>
      <c r="D3" s="39"/>
      <c r="E3" s="39"/>
      <c r="F3" s="39"/>
      <c r="G3" s="39"/>
      <c r="H3" s="40"/>
      <c r="I3" s="119" t="s">
        <v>20</v>
      </c>
      <c r="J3" s="39"/>
      <c r="K3" s="77"/>
      <c r="L3" s="43">
        <v>5000</v>
      </c>
    </row>
    <row r="4" spans="2:12" ht="15.75">
      <c r="B4" s="50" t="s">
        <v>34</v>
      </c>
      <c r="C4" s="2"/>
      <c r="D4" s="2"/>
      <c r="E4" s="2"/>
      <c r="F4" s="25" t="s">
        <v>0</v>
      </c>
      <c r="G4" s="2"/>
      <c r="H4" s="3"/>
      <c r="I4" s="120" t="s">
        <v>42</v>
      </c>
      <c r="J4" s="2"/>
      <c r="K4" s="2"/>
      <c r="L4" s="45">
        <v>4000</v>
      </c>
    </row>
    <row r="5" spans="2:13" ht="12.75" customHeight="1">
      <c r="B5" s="50" t="s">
        <v>0</v>
      </c>
      <c r="C5" s="2"/>
      <c r="D5" s="2"/>
      <c r="E5" s="2"/>
      <c r="F5" s="25"/>
      <c r="G5" s="2" t="s">
        <v>0</v>
      </c>
      <c r="H5" s="3"/>
      <c r="I5" s="33"/>
      <c r="J5" s="2"/>
      <c r="K5" s="2"/>
      <c r="L5" s="45"/>
      <c r="M5"/>
    </row>
    <row r="6" spans="2:13" ht="16.5" thickBot="1">
      <c r="B6" s="56" t="s">
        <v>16</v>
      </c>
      <c r="C6" s="29" t="s">
        <v>1</v>
      </c>
      <c r="D6" s="29" t="s">
        <v>2</v>
      </c>
      <c r="E6" s="30" t="s">
        <v>7</v>
      </c>
      <c r="F6" s="29" t="s">
        <v>8</v>
      </c>
      <c r="G6" s="30" t="s">
        <v>9</v>
      </c>
      <c r="H6" s="31" t="s">
        <v>11</v>
      </c>
      <c r="I6" s="32" t="s">
        <v>3</v>
      </c>
      <c r="J6" s="35" t="s">
        <v>48</v>
      </c>
      <c r="K6" s="35" t="s">
        <v>125</v>
      </c>
      <c r="L6" s="51" t="s">
        <v>18</v>
      </c>
      <c r="M6" s="12" t="s">
        <v>28</v>
      </c>
    </row>
    <row r="7" spans="1:13" ht="28.5" customHeight="1" thickTop="1">
      <c r="A7" s="67"/>
      <c r="B7" s="5" t="s">
        <v>30</v>
      </c>
      <c r="C7" s="27">
        <v>0.22291666666666665</v>
      </c>
      <c r="D7" s="17">
        <f aca="true" t="shared" si="0" ref="D7:D13">+E7-C7</f>
        <v>0.22291666666666665</v>
      </c>
      <c r="E7" s="28">
        <v>0.4458333333333333</v>
      </c>
      <c r="F7" s="58">
        <f>+G7-E7</f>
        <v>0.21483333333333332</v>
      </c>
      <c r="G7" s="6">
        <f>(+I7/5000)*4800</f>
        <v>0.6606666666666666</v>
      </c>
      <c r="H7" s="91">
        <f>AVERAGE(F7,D7)</f>
        <v>0.218875</v>
      </c>
      <c r="I7" s="36">
        <v>0.6881944444444444</v>
      </c>
      <c r="J7" s="6">
        <f aca="true" t="shared" si="1" ref="J7:J13">(+I7/5000)*1600</f>
        <v>0.2202222222222222</v>
      </c>
      <c r="K7" s="6">
        <f aca="true" t="shared" si="2" ref="K7:K13">(+I7/5000)*1000</f>
        <v>0.1376388888888889</v>
      </c>
      <c r="L7" s="85">
        <v>1</v>
      </c>
      <c r="M7" s="89"/>
    </row>
    <row r="8" spans="1:13" ht="28.5" customHeight="1">
      <c r="A8" s="67"/>
      <c r="B8" s="5" t="s">
        <v>44</v>
      </c>
      <c r="C8" s="18">
        <v>0.2236111111111111</v>
      </c>
      <c r="D8" s="17">
        <f t="shared" si="0"/>
        <v>0.2222222222222222</v>
      </c>
      <c r="E8" s="6">
        <v>0.4458333333333333</v>
      </c>
      <c r="F8" s="58">
        <f aca="true" t="shared" si="3" ref="F8:F13">+G8-E8</f>
        <v>0.22816666666666674</v>
      </c>
      <c r="G8" s="6">
        <f aca="true" t="shared" si="4" ref="G8:G13">(+I8/5000)*4800</f>
        <v>0.674</v>
      </c>
      <c r="H8" s="91">
        <f aca="true" t="shared" si="5" ref="H8:H13">AVERAGE(F8,D8)</f>
        <v>0.22519444444444447</v>
      </c>
      <c r="I8" s="20">
        <v>0.7020833333333334</v>
      </c>
      <c r="J8" s="6">
        <f t="shared" si="1"/>
        <v>0.22466666666666668</v>
      </c>
      <c r="K8" s="6">
        <f t="shared" si="2"/>
        <v>0.14041666666666666</v>
      </c>
      <c r="L8" s="68">
        <v>5</v>
      </c>
      <c r="M8" s="89"/>
    </row>
    <row r="9" spans="1:13" ht="28.5" customHeight="1">
      <c r="A9" s="67"/>
      <c r="B9" s="5" t="s">
        <v>57</v>
      </c>
      <c r="C9" s="18">
        <v>0.22847222222222222</v>
      </c>
      <c r="D9" s="17">
        <f t="shared" si="0"/>
        <v>0.23750000000000002</v>
      </c>
      <c r="E9" s="6">
        <v>0.46597222222222223</v>
      </c>
      <c r="F9" s="58">
        <f t="shared" si="3"/>
        <v>0.23802777777777784</v>
      </c>
      <c r="G9" s="6">
        <f t="shared" si="4"/>
        <v>0.7040000000000001</v>
      </c>
      <c r="H9" s="91">
        <f t="shared" si="5"/>
        <v>0.23776388888888894</v>
      </c>
      <c r="I9" s="21">
        <v>0.7333333333333334</v>
      </c>
      <c r="J9" s="6">
        <f t="shared" si="1"/>
        <v>0.2346666666666667</v>
      </c>
      <c r="K9" s="6">
        <f t="shared" si="2"/>
        <v>0.1466666666666667</v>
      </c>
      <c r="L9" s="68">
        <v>11</v>
      </c>
      <c r="M9" s="89"/>
    </row>
    <row r="10" spans="1:13" ht="28.5" customHeight="1">
      <c r="A10" s="67"/>
      <c r="B10" s="5" t="s">
        <v>59</v>
      </c>
      <c r="C10" s="18">
        <v>0.2569444444444445</v>
      </c>
      <c r="D10" s="17">
        <f t="shared" si="0"/>
        <v>0.2708333333333333</v>
      </c>
      <c r="E10" s="6">
        <v>0.5277777777777778</v>
      </c>
      <c r="F10" s="58">
        <f t="shared" si="3"/>
        <v>0.27222222222222214</v>
      </c>
      <c r="G10" s="6">
        <f t="shared" si="4"/>
        <v>0.7999999999999999</v>
      </c>
      <c r="H10" s="91">
        <f t="shared" si="5"/>
        <v>0.2715277777777777</v>
      </c>
      <c r="I10" s="36">
        <v>0.8333333333333334</v>
      </c>
      <c r="J10" s="6">
        <f t="shared" si="1"/>
        <v>0.26666666666666666</v>
      </c>
      <c r="K10" s="6">
        <f t="shared" si="2"/>
        <v>0.16666666666666666</v>
      </c>
      <c r="L10" s="68">
        <v>46</v>
      </c>
      <c r="M10" s="89"/>
    </row>
    <row r="11" spans="1:13" ht="28.5" customHeight="1">
      <c r="A11" s="67"/>
      <c r="B11" s="5" t="s">
        <v>51</v>
      </c>
      <c r="C11" s="18">
        <v>0.2569444444444445</v>
      </c>
      <c r="D11" s="17">
        <f t="shared" si="0"/>
        <v>0.2791666666666666</v>
      </c>
      <c r="E11" s="6">
        <v>0.5361111111111111</v>
      </c>
      <c r="F11" s="58">
        <f t="shared" si="3"/>
        <v>0.28722222222222216</v>
      </c>
      <c r="G11" s="6">
        <f t="shared" si="4"/>
        <v>0.8233333333333333</v>
      </c>
      <c r="H11" s="91">
        <f t="shared" si="5"/>
        <v>0.2831944444444444</v>
      </c>
      <c r="I11" s="36">
        <v>0.8576388888888888</v>
      </c>
      <c r="J11" s="6">
        <f t="shared" si="1"/>
        <v>0.27444444444444444</v>
      </c>
      <c r="K11" s="6">
        <f t="shared" si="2"/>
        <v>0.17152777777777778</v>
      </c>
      <c r="L11" s="68">
        <v>59</v>
      </c>
      <c r="M11" s="89"/>
    </row>
    <row r="12" spans="1:13" ht="28.5" customHeight="1">
      <c r="A12" s="67"/>
      <c r="B12" s="5" t="s">
        <v>37</v>
      </c>
      <c r="C12" s="18">
        <v>0.2569444444444445</v>
      </c>
      <c r="D12" s="17">
        <f t="shared" si="0"/>
        <v>0.2805555555555555</v>
      </c>
      <c r="E12" s="6">
        <v>0.5375</v>
      </c>
      <c r="F12" s="58">
        <f t="shared" si="3"/>
        <v>0.2885</v>
      </c>
      <c r="G12" s="6">
        <f t="shared" si="4"/>
        <v>0.826</v>
      </c>
      <c r="H12" s="91">
        <f t="shared" si="5"/>
        <v>0.2845277777777777</v>
      </c>
      <c r="I12" s="36">
        <v>0.8604166666666666</v>
      </c>
      <c r="J12" s="6">
        <f t="shared" si="1"/>
        <v>0.2753333333333333</v>
      </c>
      <c r="K12" s="6">
        <f t="shared" si="2"/>
        <v>0.17208333333333334</v>
      </c>
      <c r="L12" s="68">
        <v>60</v>
      </c>
      <c r="M12" s="89"/>
    </row>
    <row r="13" spans="1:13" ht="28.5" customHeight="1">
      <c r="A13" s="67"/>
      <c r="B13" s="5" t="s">
        <v>60</v>
      </c>
      <c r="C13" s="18">
        <v>0.2569444444444445</v>
      </c>
      <c r="D13" s="17">
        <f t="shared" si="0"/>
        <v>0.3</v>
      </c>
      <c r="E13" s="6">
        <v>0.5569444444444445</v>
      </c>
      <c r="F13" s="58">
        <f t="shared" si="3"/>
        <v>0.2983888888888889</v>
      </c>
      <c r="G13" s="6">
        <f t="shared" si="4"/>
        <v>0.8553333333333334</v>
      </c>
      <c r="H13" s="91">
        <f t="shared" si="5"/>
        <v>0.29919444444444443</v>
      </c>
      <c r="I13" s="26">
        <v>0.8909722222222222</v>
      </c>
      <c r="J13" s="6">
        <f t="shared" si="1"/>
        <v>0.2851111111111111</v>
      </c>
      <c r="K13" s="6">
        <f t="shared" si="2"/>
        <v>0.17819444444444443</v>
      </c>
      <c r="L13" s="68">
        <v>66</v>
      </c>
      <c r="M13" s="89"/>
    </row>
    <row r="14" spans="1:12" ht="16.5" customHeight="1">
      <c r="A14" s="67"/>
      <c r="B14" s="5"/>
      <c r="C14" s="18"/>
      <c r="D14" s="58"/>
      <c r="E14" s="6"/>
      <c r="F14" s="17"/>
      <c r="G14" s="6"/>
      <c r="H14" s="19"/>
      <c r="I14" s="20"/>
      <c r="J14" s="14"/>
      <c r="K14" s="14"/>
      <c r="L14" s="68"/>
    </row>
    <row r="15" spans="2:12" ht="23.25" customHeight="1">
      <c r="B15" s="137"/>
      <c r="C15" s="191" t="s">
        <v>72</v>
      </c>
      <c r="D15" s="192"/>
      <c r="E15" s="143" t="s">
        <v>175</v>
      </c>
      <c r="F15" s="193" t="s">
        <v>73</v>
      </c>
      <c r="G15" s="193"/>
      <c r="H15" s="10">
        <v>122</v>
      </c>
      <c r="I15" s="135" t="s">
        <v>46</v>
      </c>
      <c r="J15" s="17">
        <v>0.16944444444444443</v>
      </c>
      <c r="K15" s="136" t="s">
        <v>82</v>
      </c>
      <c r="L15" s="113">
        <v>68</v>
      </c>
    </row>
    <row r="16" spans="2:17" ht="16.5" thickBot="1">
      <c r="B16" s="57" t="s">
        <v>10</v>
      </c>
      <c r="C16" s="53" t="s">
        <v>6</v>
      </c>
      <c r="D16" s="53" t="s">
        <v>2</v>
      </c>
      <c r="E16" s="22" t="s">
        <v>7</v>
      </c>
      <c r="F16" s="157" t="s">
        <v>179</v>
      </c>
      <c r="G16" s="35" t="s">
        <v>0</v>
      </c>
      <c r="H16" s="92" t="s">
        <v>0</v>
      </c>
      <c r="I16" s="54" t="s">
        <v>3</v>
      </c>
      <c r="J16" s="142" t="s">
        <v>180</v>
      </c>
      <c r="K16" s="35" t="s">
        <v>181</v>
      </c>
      <c r="L16" s="52" t="s">
        <v>18</v>
      </c>
      <c r="M16" s="115"/>
      <c r="Q16" s="118">
        <v>0.027777777777777776</v>
      </c>
    </row>
    <row r="17" spans="1:13" ht="25.5" customHeight="1" thickTop="1">
      <c r="A17" s="67"/>
      <c r="B17" s="5" t="s">
        <v>85</v>
      </c>
      <c r="C17" s="27">
        <v>0.2826388888888889</v>
      </c>
      <c r="D17" s="17">
        <f aca="true" t="shared" si="6" ref="D17:D26">+E17-C17</f>
        <v>0.32152777777777775</v>
      </c>
      <c r="E17" s="28">
        <v>0.6041666666666666</v>
      </c>
      <c r="F17" s="17">
        <f>+I17-E17</f>
        <v>0.14375000000000004</v>
      </c>
      <c r="G17" s="97"/>
      <c r="H17" s="91"/>
      <c r="I17" s="26">
        <v>0.7479166666666667</v>
      </c>
      <c r="J17" s="6">
        <f>(+I17/4000)*1600</f>
        <v>0.2991666666666667</v>
      </c>
      <c r="K17" s="6">
        <f>(+I17/4000)*1000</f>
        <v>0.18697916666666667</v>
      </c>
      <c r="L17" s="68">
        <v>43</v>
      </c>
      <c r="M17" s="89"/>
    </row>
    <row r="18" spans="1:13" ht="25.5" customHeight="1">
      <c r="A18" s="67"/>
      <c r="B18" s="5" t="s">
        <v>111</v>
      </c>
      <c r="C18" s="18">
        <v>0.2965277777777778</v>
      </c>
      <c r="D18" s="17">
        <f t="shared" si="6"/>
        <v>0.2868055555555556</v>
      </c>
      <c r="E18" s="6">
        <v>0.5833333333333334</v>
      </c>
      <c r="F18" s="17">
        <f aca="true" t="shared" si="7" ref="F18:F26">+I18-E18</f>
        <v>0.16527777777777763</v>
      </c>
      <c r="G18" s="86"/>
      <c r="H18" s="19"/>
      <c r="I18" s="160">
        <v>0.748611111111111</v>
      </c>
      <c r="J18" s="6">
        <f aca="true" t="shared" si="8" ref="J18:J26">(+I18/4000)*1600</f>
        <v>0.2994444444444444</v>
      </c>
      <c r="K18" s="6">
        <f aca="true" t="shared" si="9" ref="K18:K26">(+I18/4000)*1000</f>
        <v>0.18715277777777775</v>
      </c>
      <c r="L18" s="64">
        <v>45</v>
      </c>
      <c r="M18" s="89"/>
    </row>
    <row r="19" spans="1:13" ht="25.5" customHeight="1">
      <c r="A19" s="67"/>
      <c r="B19" s="5" t="s">
        <v>107</v>
      </c>
      <c r="C19" s="18">
        <v>0.2888888888888889</v>
      </c>
      <c r="D19" s="17">
        <f t="shared" si="6"/>
        <v>0.3263888888888889</v>
      </c>
      <c r="E19" s="6">
        <v>0.6152777777777778</v>
      </c>
      <c r="F19" s="17">
        <f t="shared" si="7"/>
        <v>0.14374999999999993</v>
      </c>
      <c r="G19" s="79"/>
      <c r="H19" s="19"/>
      <c r="I19" s="160">
        <v>0.7590277777777777</v>
      </c>
      <c r="J19" s="6">
        <f t="shared" si="8"/>
        <v>0.3036111111111111</v>
      </c>
      <c r="K19" s="6">
        <f t="shared" si="9"/>
        <v>0.18975694444444444</v>
      </c>
      <c r="L19" s="64">
        <v>48</v>
      </c>
      <c r="M19" s="89"/>
    </row>
    <row r="20" spans="1:13" ht="25.5" customHeight="1">
      <c r="A20" s="67"/>
      <c r="B20" s="5" t="s">
        <v>144</v>
      </c>
      <c r="C20" s="18">
        <v>0.2965277777777778</v>
      </c>
      <c r="D20" s="17">
        <f t="shared" si="6"/>
        <v>0.33541666666666664</v>
      </c>
      <c r="E20" s="6">
        <v>0.6319444444444444</v>
      </c>
      <c r="F20" s="17">
        <f t="shared" si="7"/>
        <v>0.15555555555555556</v>
      </c>
      <c r="G20" s="79"/>
      <c r="H20" s="19"/>
      <c r="I20" s="160">
        <v>0.7875</v>
      </c>
      <c r="J20" s="6">
        <f t="shared" si="8"/>
        <v>0.315</v>
      </c>
      <c r="K20" s="6">
        <f t="shared" si="9"/>
        <v>0.196875</v>
      </c>
      <c r="L20" s="64">
        <v>50</v>
      </c>
      <c r="M20" s="89"/>
    </row>
    <row r="21" spans="1:13" ht="25.5" customHeight="1">
      <c r="A21" s="67"/>
      <c r="B21" s="5" t="s">
        <v>110</v>
      </c>
      <c r="C21" s="18">
        <v>0.3125</v>
      </c>
      <c r="D21" s="17">
        <f t="shared" si="6"/>
        <v>0.33819444444444446</v>
      </c>
      <c r="E21" s="6">
        <v>0.6506944444444445</v>
      </c>
      <c r="F21" s="17">
        <f t="shared" si="7"/>
        <v>0.13958333333333328</v>
      </c>
      <c r="G21" s="79"/>
      <c r="H21" s="19"/>
      <c r="I21" s="161">
        <v>0.7902777777777777</v>
      </c>
      <c r="J21" s="6">
        <f t="shared" si="8"/>
        <v>0.3161111111111111</v>
      </c>
      <c r="K21" s="6">
        <f t="shared" si="9"/>
        <v>0.19756944444444444</v>
      </c>
      <c r="L21" s="96">
        <v>51</v>
      </c>
      <c r="M21" s="89"/>
    </row>
    <row r="22" spans="1:13" ht="25.5" customHeight="1">
      <c r="A22" s="67"/>
      <c r="B22" s="5" t="s">
        <v>104</v>
      </c>
      <c r="C22" s="18">
        <v>0.2708333333333333</v>
      </c>
      <c r="D22" s="17">
        <f t="shared" si="6"/>
        <v>0.37152777777777773</v>
      </c>
      <c r="E22" s="6">
        <v>0.642361111111111</v>
      </c>
      <c r="F22" s="17">
        <f t="shared" si="7"/>
        <v>0.15902777777777788</v>
      </c>
      <c r="G22" s="79"/>
      <c r="H22" s="19"/>
      <c r="I22" s="21">
        <v>0.8013888888888889</v>
      </c>
      <c r="J22" s="6">
        <f t="shared" si="8"/>
        <v>0.3205555555555556</v>
      </c>
      <c r="K22" s="6">
        <f t="shared" si="9"/>
        <v>0.20034722222222223</v>
      </c>
      <c r="L22" s="59">
        <v>53</v>
      </c>
      <c r="M22" s="89"/>
    </row>
    <row r="23" spans="1:13" ht="25.5" customHeight="1">
      <c r="A23" s="67"/>
      <c r="B23" s="5" t="s">
        <v>55</v>
      </c>
      <c r="C23" s="18">
        <v>0.29583333333333334</v>
      </c>
      <c r="D23" s="17">
        <f t="shared" si="6"/>
        <v>0.3590277777777778</v>
      </c>
      <c r="E23" s="6">
        <v>0.6548611111111111</v>
      </c>
      <c r="F23" s="17">
        <f t="shared" si="7"/>
        <v>0.16388888888888886</v>
      </c>
      <c r="G23" s="79"/>
      <c r="H23" s="19"/>
      <c r="I23" s="161">
        <v>0.81875</v>
      </c>
      <c r="J23" s="6">
        <f t="shared" si="8"/>
        <v>0.32749999999999996</v>
      </c>
      <c r="K23" s="6">
        <f t="shared" si="9"/>
        <v>0.2046875</v>
      </c>
      <c r="L23" s="96">
        <v>55</v>
      </c>
      <c r="M23" s="89"/>
    </row>
    <row r="24" spans="1:13" ht="25.5" customHeight="1">
      <c r="A24" s="67"/>
      <c r="B24" s="5" t="s">
        <v>141</v>
      </c>
      <c r="C24" s="18">
        <v>0.3451388888888889</v>
      </c>
      <c r="D24" s="17">
        <f t="shared" si="6"/>
        <v>0.3590277777777777</v>
      </c>
      <c r="E24" s="79">
        <v>0.7041666666666666</v>
      </c>
      <c r="F24" s="17">
        <f t="shared" si="7"/>
        <v>0.16458333333333341</v>
      </c>
      <c r="G24" s="79"/>
      <c r="H24" s="19"/>
      <c r="I24" s="21">
        <v>0.86875</v>
      </c>
      <c r="J24" s="6">
        <f t="shared" si="8"/>
        <v>0.34750000000000003</v>
      </c>
      <c r="K24" s="6">
        <f t="shared" si="9"/>
        <v>0.2171875</v>
      </c>
      <c r="L24" s="59">
        <v>60</v>
      </c>
      <c r="M24" s="89"/>
    </row>
    <row r="25" spans="1:13" ht="24.75" customHeight="1">
      <c r="A25" s="67"/>
      <c r="B25" s="5" t="s">
        <v>105</v>
      </c>
      <c r="C25" s="18">
        <v>0.3541666666666667</v>
      </c>
      <c r="D25" s="17">
        <f t="shared" si="6"/>
        <v>0.41805555555555557</v>
      </c>
      <c r="E25" s="6">
        <v>0.7722222222222223</v>
      </c>
      <c r="F25" s="17">
        <f t="shared" si="7"/>
        <v>0.18611111111111112</v>
      </c>
      <c r="G25" s="79"/>
      <c r="H25" s="19"/>
      <c r="I25" s="20" t="s">
        <v>178</v>
      </c>
      <c r="J25" s="6">
        <f t="shared" si="8"/>
        <v>0.38333333333333336</v>
      </c>
      <c r="K25" s="6">
        <f t="shared" si="9"/>
        <v>0.23958333333333334</v>
      </c>
      <c r="L25" s="121">
        <v>63</v>
      </c>
      <c r="M25" s="89"/>
    </row>
    <row r="26" spans="1:13" ht="24.75" customHeight="1">
      <c r="A26" s="67"/>
      <c r="B26" s="5" t="s">
        <v>106</v>
      </c>
      <c r="C26" s="18">
        <v>0.3611111111111111</v>
      </c>
      <c r="D26" s="17">
        <f t="shared" si="6"/>
        <v>0.5138888888888888</v>
      </c>
      <c r="E26" s="6">
        <v>0.875</v>
      </c>
      <c r="F26" s="17">
        <f t="shared" si="7"/>
        <v>0.1958333333333333</v>
      </c>
      <c r="G26" s="79"/>
      <c r="H26" s="19"/>
      <c r="I26" s="26" t="s">
        <v>177</v>
      </c>
      <c r="J26" s="6">
        <f t="shared" si="8"/>
        <v>0.42833333333333334</v>
      </c>
      <c r="K26" s="6">
        <f t="shared" si="9"/>
        <v>0.2677083333333333</v>
      </c>
      <c r="L26" s="64">
        <v>64</v>
      </c>
      <c r="M26" s="89"/>
    </row>
    <row r="27" spans="1:12" ht="18.75" customHeight="1">
      <c r="A27" s="67"/>
      <c r="B27" s="5"/>
      <c r="C27" s="93"/>
      <c r="D27" s="58"/>
      <c r="E27" s="14"/>
      <c r="F27" s="58"/>
      <c r="G27" s="14"/>
      <c r="H27" s="91"/>
      <c r="I27" s="26"/>
      <c r="J27" s="95"/>
      <c r="K27" s="98"/>
      <c r="L27" s="68"/>
    </row>
    <row r="28" spans="2:12" ht="23.25" customHeight="1" thickBot="1">
      <c r="B28" s="137"/>
      <c r="C28" s="191" t="s">
        <v>72</v>
      </c>
      <c r="D28" s="192"/>
      <c r="E28" s="143" t="s">
        <v>176</v>
      </c>
      <c r="F28" s="193" t="s">
        <v>73</v>
      </c>
      <c r="G28" s="193"/>
      <c r="H28" s="10">
        <v>237</v>
      </c>
      <c r="I28" s="135" t="s">
        <v>46</v>
      </c>
      <c r="J28" s="17">
        <v>0.042361111111111106</v>
      </c>
      <c r="K28" s="136" t="s">
        <v>82</v>
      </c>
      <c r="L28" s="113">
        <v>64</v>
      </c>
    </row>
    <row r="29" spans="1:13" ht="18.75" customHeight="1" thickBot="1" thickTop="1">
      <c r="A29" s="67"/>
      <c r="B29" s="75" t="s">
        <v>160</v>
      </c>
      <c r="C29" s="70" t="s">
        <v>6</v>
      </c>
      <c r="D29" s="70" t="s">
        <v>0</v>
      </c>
      <c r="E29" s="71" t="s">
        <v>0</v>
      </c>
      <c r="F29" s="72" t="s">
        <v>0</v>
      </c>
      <c r="G29" s="72"/>
      <c r="H29" s="73"/>
      <c r="I29" s="74" t="s">
        <v>3</v>
      </c>
      <c r="J29" s="142" t="s">
        <v>180</v>
      </c>
      <c r="K29" s="35" t="s">
        <v>181</v>
      </c>
      <c r="L29" s="78" t="s">
        <v>18</v>
      </c>
      <c r="M29" s="84" t="s">
        <v>50</v>
      </c>
    </row>
    <row r="30" spans="1:13" ht="25.5" customHeight="1" thickTop="1">
      <c r="A30" s="67"/>
      <c r="B30" s="5" t="s">
        <v>58</v>
      </c>
      <c r="C30" s="18">
        <v>0.25833333333333336</v>
      </c>
      <c r="D30" s="17"/>
      <c r="E30" s="6"/>
      <c r="F30" s="17"/>
      <c r="G30" s="6"/>
      <c r="H30" s="10"/>
      <c r="I30" s="162">
        <v>0.4798611111111111</v>
      </c>
      <c r="J30" s="6">
        <f aca="true" t="shared" si="10" ref="J30:J38">(+I30/3000)*1600</f>
        <v>0.25592592592592595</v>
      </c>
      <c r="K30" s="6">
        <f aca="true" t="shared" si="11" ref="K30:K38">(+I30/3000)*1000</f>
        <v>0.1599537037037037</v>
      </c>
      <c r="L30" s="59">
        <v>7</v>
      </c>
      <c r="M30" s="89"/>
    </row>
    <row r="31" spans="1:13" ht="25.5" customHeight="1">
      <c r="A31" s="67"/>
      <c r="B31" s="5" t="s">
        <v>109</v>
      </c>
      <c r="C31" s="18">
        <v>0.2638888888888889</v>
      </c>
      <c r="D31" s="17"/>
      <c r="E31" s="6"/>
      <c r="F31" s="17"/>
      <c r="G31" s="6"/>
      <c r="H31" s="10"/>
      <c r="I31" s="162">
        <v>0.49722222222222223</v>
      </c>
      <c r="J31" s="6">
        <f t="shared" si="10"/>
        <v>0.2651851851851852</v>
      </c>
      <c r="K31" s="6">
        <f t="shared" si="11"/>
        <v>0.16574074074074074</v>
      </c>
      <c r="L31" s="59">
        <v>15</v>
      </c>
      <c r="M31" s="89"/>
    </row>
    <row r="32" spans="1:13" ht="25.5" customHeight="1">
      <c r="A32" s="67"/>
      <c r="B32" s="5" t="s">
        <v>161</v>
      </c>
      <c r="C32" s="18">
        <v>0.27847222222222223</v>
      </c>
      <c r="D32" s="17"/>
      <c r="E32" s="6"/>
      <c r="F32" s="17"/>
      <c r="G32" s="6"/>
      <c r="H32" s="10"/>
      <c r="I32" s="162">
        <v>0.5298611111111111</v>
      </c>
      <c r="J32" s="6">
        <f t="shared" si="10"/>
        <v>0.28259259259259256</v>
      </c>
      <c r="K32" s="6">
        <f t="shared" si="11"/>
        <v>0.17662037037037037</v>
      </c>
      <c r="L32" s="59">
        <v>29</v>
      </c>
      <c r="M32" s="89"/>
    </row>
    <row r="33" spans="1:13" ht="25.5" customHeight="1">
      <c r="A33" s="67"/>
      <c r="B33" s="5" t="s">
        <v>143</v>
      </c>
      <c r="C33" s="18">
        <v>0.29583333333333334</v>
      </c>
      <c r="D33" s="17"/>
      <c r="E33" s="6"/>
      <c r="F33" s="17"/>
      <c r="G33" s="6"/>
      <c r="H33" s="10"/>
      <c r="I33" s="162">
        <v>0.5569444444444445</v>
      </c>
      <c r="J33" s="6">
        <f t="shared" si="10"/>
        <v>0.29703703703703704</v>
      </c>
      <c r="K33" s="6">
        <f t="shared" si="11"/>
        <v>0.18564814814814817</v>
      </c>
      <c r="L33" s="59">
        <v>38</v>
      </c>
      <c r="M33" s="89"/>
    </row>
    <row r="34" spans="1:13" ht="25.5" customHeight="1">
      <c r="A34" s="67"/>
      <c r="B34" s="5" t="s">
        <v>112</v>
      </c>
      <c r="C34" s="18">
        <v>0.29583333333333334</v>
      </c>
      <c r="D34" s="17"/>
      <c r="E34" s="6"/>
      <c r="F34" s="17"/>
      <c r="G34" s="6"/>
      <c r="H34" s="10"/>
      <c r="I34" s="162">
        <v>0.5576388888888889</v>
      </c>
      <c r="J34" s="6">
        <f t="shared" si="10"/>
        <v>0.29740740740740745</v>
      </c>
      <c r="K34" s="6">
        <f t="shared" si="11"/>
        <v>0.18587962962962964</v>
      </c>
      <c r="L34" s="59">
        <v>39</v>
      </c>
      <c r="M34" s="89"/>
    </row>
    <row r="35" spans="1:13" ht="25.5" customHeight="1">
      <c r="A35" s="67"/>
      <c r="B35" s="5" t="s">
        <v>114</v>
      </c>
      <c r="C35" s="18">
        <v>0.3055555555555555</v>
      </c>
      <c r="D35" s="17"/>
      <c r="E35" s="6"/>
      <c r="F35" s="17"/>
      <c r="G35" s="6"/>
      <c r="H35" s="10"/>
      <c r="I35" s="162">
        <v>0.5701388888888889</v>
      </c>
      <c r="J35" s="6">
        <f t="shared" si="10"/>
        <v>0.30407407407407405</v>
      </c>
      <c r="K35" s="6">
        <f t="shared" si="11"/>
        <v>0.1900462962962963</v>
      </c>
      <c r="L35" s="59">
        <v>43</v>
      </c>
      <c r="M35" s="89"/>
    </row>
    <row r="36" spans="1:13" ht="25.5" customHeight="1">
      <c r="A36" s="67"/>
      <c r="B36" s="5" t="s">
        <v>61</v>
      </c>
      <c r="C36" s="18">
        <v>0.3215277777777778</v>
      </c>
      <c r="D36" s="17"/>
      <c r="E36" s="6"/>
      <c r="F36" s="17"/>
      <c r="G36" s="6"/>
      <c r="H36" s="10"/>
      <c r="I36" s="162">
        <v>0.5993055555555555</v>
      </c>
      <c r="J36" s="6">
        <f t="shared" si="10"/>
        <v>0.3196296296296296</v>
      </c>
      <c r="K36" s="6">
        <f t="shared" si="11"/>
        <v>0.1997685185185185</v>
      </c>
      <c r="L36" s="59">
        <v>55</v>
      </c>
      <c r="M36" s="89"/>
    </row>
    <row r="37" spans="1:13" ht="25.5" customHeight="1">
      <c r="A37" s="67"/>
      <c r="B37" s="5" t="s">
        <v>115</v>
      </c>
      <c r="C37" s="18">
        <v>0.3215277777777778</v>
      </c>
      <c r="D37" s="17"/>
      <c r="E37" s="6"/>
      <c r="F37" s="17"/>
      <c r="G37" s="6"/>
      <c r="H37" s="10"/>
      <c r="I37" s="162">
        <v>0.6013888888888889</v>
      </c>
      <c r="J37" s="6">
        <f t="shared" si="10"/>
        <v>0.3207407407407407</v>
      </c>
      <c r="K37" s="6">
        <f t="shared" si="11"/>
        <v>0.20046296296296295</v>
      </c>
      <c r="L37" s="59">
        <v>56</v>
      </c>
      <c r="M37" s="89"/>
    </row>
    <row r="38" spans="1:13" ht="25.5" customHeight="1">
      <c r="A38" s="67"/>
      <c r="B38" s="5" t="s">
        <v>113</v>
      </c>
      <c r="C38" s="18">
        <v>0.3416666666666666</v>
      </c>
      <c r="D38" s="17"/>
      <c r="E38" s="6"/>
      <c r="F38" s="17"/>
      <c r="G38" s="6"/>
      <c r="H38" s="10"/>
      <c r="I38" s="162">
        <v>0.6305555555555555</v>
      </c>
      <c r="J38" s="6">
        <f t="shared" si="10"/>
        <v>0.3362962962962963</v>
      </c>
      <c r="K38" s="6">
        <f t="shared" si="11"/>
        <v>0.2101851851851852</v>
      </c>
      <c r="L38" s="59">
        <v>61</v>
      </c>
      <c r="M38" s="89"/>
    </row>
    <row r="39" spans="1:13" ht="21.75" customHeight="1">
      <c r="A39" s="67"/>
      <c r="B39" s="5"/>
      <c r="C39" s="18"/>
      <c r="D39" s="17"/>
      <c r="E39" s="6"/>
      <c r="F39" s="17"/>
      <c r="G39" s="6"/>
      <c r="H39" s="10"/>
      <c r="I39" s="55"/>
      <c r="J39" s="6"/>
      <c r="K39" s="6"/>
      <c r="L39" s="59"/>
      <c r="M39" s="89"/>
    </row>
    <row r="40" spans="2:12" ht="24" customHeight="1">
      <c r="B40" s="137"/>
      <c r="C40" s="191" t="s">
        <v>72</v>
      </c>
      <c r="D40" s="192"/>
      <c r="E40" s="143" t="s">
        <v>98</v>
      </c>
      <c r="F40" s="193" t="s">
        <v>73</v>
      </c>
      <c r="G40" s="193"/>
      <c r="H40" s="10">
        <v>128</v>
      </c>
      <c r="I40" s="135" t="s">
        <v>46</v>
      </c>
      <c r="J40" s="17" t="s">
        <v>0</v>
      </c>
      <c r="K40" s="136" t="s">
        <v>82</v>
      </c>
      <c r="L40" s="113">
        <v>71</v>
      </c>
    </row>
  </sheetData>
  <sheetProtection/>
  <mergeCells count="6">
    <mergeCell ref="C15:D15"/>
    <mergeCell ref="F15:G15"/>
    <mergeCell ref="C28:D28"/>
    <mergeCell ref="F28:G28"/>
    <mergeCell ref="C40:D40"/>
    <mergeCell ref="F40:G40"/>
  </mergeCells>
  <printOptions/>
  <pageMargins left="0.5" right="0.5" top="0.5" bottom="0.5" header="0.5" footer="0.5"/>
  <pageSetup fitToHeight="1" fitToWidth="1"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6"/>
  <sheetViews>
    <sheetView zoomScalePageLayoutView="0" workbookViewId="0" topLeftCell="B34">
      <selection activeCell="H9" sqref="H9:I9"/>
    </sheetView>
  </sheetViews>
  <sheetFormatPr defaultColWidth="9.140625" defaultRowHeight="12.75"/>
  <cols>
    <col min="2" max="2" width="20.7109375" style="0" customWidth="1"/>
    <col min="3" max="3" width="10.8515625" style="0" customWidth="1"/>
    <col min="4" max="4" width="10.421875" style="0" customWidth="1"/>
    <col min="5" max="5" width="9.57421875" style="0" customWidth="1"/>
    <col min="6" max="6" width="10.28125" style="0" customWidth="1"/>
    <col min="7" max="7" width="11.00390625" style="0" customWidth="1"/>
    <col min="8" max="8" width="10.140625" style="0" customWidth="1"/>
    <col min="9" max="9" width="8.28125" style="0" customWidth="1"/>
    <col min="10" max="10" width="8.28125" style="60" customWidth="1"/>
    <col min="11" max="11" width="8.28125" style="122" customWidth="1"/>
    <col min="12" max="12" width="7.28125" style="122" customWidth="1"/>
  </cols>
  <sheetData>
    <row r="2" ht="13.5" thickBot="1"/>
    <row r="3" spans="2:10" ht="16.5" thickTop="1">
      <c r="B3" s="38" t="s">
        <v>158</v>
      </c>
      <c r="C3" s="39" t="s">
        <v>162</v>
      </c>
      <c r="D3" s="39"/>
      <c r="E3" s="39"/>
      <c r="F3" s="40"/>
      <c r="G3" s="41" t="s">
        <v>35</v>
      </c>
      <c r="H3" s="42"/>
      <c r="I3" s="42"/>
      <c r="J3" s="61"/>
    </row>
    <row r="4" spans="2:10" ht="15.75">
      <c r="B4" s="44" t="s">
        <v>174</v>
      </c>
      <c r="C4" s="2"/>
      <c r="D4" s="2"/>
      <c r="E4" s="2"/>
      <c r="F4" s="3"/>
      <c r="G4" s="1" t="s">
        <v>0</v>
      </c>
      <c r="H4" s="66">
        <v>4000</v>
      </c>
      <c r="I4" s="4"/>
      <c r="J4" s="62"/>
    </row>
    <row r="5" spans="2:10" ht="10.5" customHeight="1">
      <c r="B5" s="44"/>
      <c r="C5" s="2"/>
      <c r="D5" s="2"/>
      <c r="E5" s="2"/>
      <c r="F5" s="3"/>
      <c r="G5" s="1"/>
      <c r="H5" s="4"/>
      <c r="I5" s="4"/>
      <c r="J5" s="62"/>
    </row>
    <row r="6" spans="2:11" ht="13.5" thickBot="1">
      <c r="B6" s="56" t="s">
        <v>17</v>
      </c>
      <c r="C6" s="29" t="s">
        <v>1</v>
      </c>
      <c r="D6" s="29" t="s">
        <v>2</v>
      </c>
      <c r="E6" s="35" t="s">
        <v>96</v>
      </c>
      <c r="F6" s="155" t="s">
        <v>170</v>
      </c>
      <c r="G6" s="32" t="s">
        <v>3</v>
      </c>
      <c r="H6" s="35" t="s">
        <v>81</v>
      </c>
      <c r="I6" s="35" t="s">
        <v>78</v>
      </c>
      <c r="J6" s="63" t="s">
        <v>18</v>
      </c>
      <c r="K6" s="123"/>
    </row>
    <row r="7" spans="1:11" ht="27" customHeight="1" thickTop="1">
      <c r="A7" s="67"/>
      <c r="B7" s="34" t="s">
        <v>31</v>
      </c>
      <c r="C7" s="18">
        <v>0.2333333333333333</v>
      </c>
      <c r="D7" s="17">
        <f>+E7-C7</f>
        <v>0.25416666666666665</v>
      </c>
      <c r="E7" s="79">
        <v>0.4875</v>
      </c>
      <c r="F7" s="19">
        <f>+G7-E7</f>
        <v>0.12361111111111106</v>
      </c>
      <c r="G7" s="21">
        <v>0.611111111111111</v>
      </c>
      <c r="H7" s="6">
        <f>(+G7/4000)*1600</f>
        <v>0.24444444444444444</v>
      </c>
      <c r="I7" s="6">
        <f>(+G7/4000)*1000</f>
        <v>0.15277777777777776</v>
      </c>
      <c r="J7" s="64">
        <v>1</v>
      </c>
      <c r="K7" s="124"/>
    </row>
    <row r="8" spans="1:11" ht="27" customHeight="1">
      <c r="A8" s="67"/>
      <c r="B8" s="5" t="s">
        <v>63</v>
      </c>
      <c r="C8" s="18">
        <v>0.2347222222222222</v>
      </c>
      <c r="D8" s="17">
        <f aca="true" t="shared" si="0" ref="D8:D13">+E8-C8</f>
        <v>0.2611111111111112</v>
      </c>
      <c r="E8" s="79">
        <v>0.49583333333333335</v>
      </c>
      <c r="F8" s="19">
        <f aca="true" t="shared" si="1" ref="F8:F13">+G8-E8</f>
        <v>0.12638888888888888</v>
      </c>
      <c r="G8" s="21">
        <v>0.6222222222222222</v>
      </c>
      <c r="H8" s="6">
        <f aca="true" t="shared" si="2" ref="H8:H13">(+G8/4000)*1600</f>
        <v>0.2488888888888889</v>
      </c>
      <c r="I8" s="6">
        <f aca="true" t="shared" si="3" ref="I8:I13">(+G8/4000)*1000</f>
        <v>0.15555555555555556</v>
      </c>
      <c r="J8" s="59">
        <v>2</v>
      </c>
      <c r="K8" s="124"/>
    </row>
    <row r="9" spans="1:11" ht="27" customHeight="1">
      <c r="A9" s="67"/>
      <c r="B9" s="5" t="s">
        <v>76</v>
      </c>
      <c r="C9" s="18">
        <v>0.24861111111111112</v>
      </c>
      <c r="D9" s="17">
        <f t="shared" si="0"/>
        <v>0.2631944444444444</v>
      </c>
      <c r="E9" s="79">
        <v>0.5118055555555555</v>
      </c>
      <c r="F9" s="19">
        <f t="shared" si="1"/>
        <v>0.1347222222222223</v>
      </c>
      <c r="G9" s="21">
        <v>0.6465277777777778</v>
      </c>
      <c r="H9" s="6">
        <f t="shared" si="2"/>
        <v>0.2586111111111111</v>
      </c>
      <c r="I9" s="6">
        <f t="shared" si="3"/>
        <v>0.16163194444444445</v>
      </c>
      <c r="J9" s="59">
        <v>4</v>
      </c>
      <c r="K9" s="124"/>
    </row>
    <row r="10" spans="1:11" ht="27" customHeight="1">
      <c r="A10" s="67"/>
      <c r="B10" s="5" t="s">
        <v>38</v>
      </c>
      <c r="C10" s="18">
        <v>0.25</v>
      </c>
      <c r="D10" s="17">
        <f t="shared" si="0"/>
        <v>0.28125</v>
      </c>
      <c r="E10" s="79">
        <v>0.53125</v>
      </c>
      <c r="F10" s="19">
        <f t="shared" si="1"/>
        <v>0.1284722222222222</v>
      </c>
      <c r="G10" s="21">
        <v>0.6597222222222222</v>
      </c>
      <c r="H10" s="6">
        <f t="shared" si="2"/>
        <v>0.2638888888888889</v>
      </c>
      <c r="I10" s="6">
        <f t="shared" si="3"/>
        <v>0.16493055555555555</v>
      </c>
      <c r="J10" s="59">
        <v>9</v>
      </c>
      <c r="K10" s="124"/>
    </row>
    <row r="11" spans="1:11" ht="27" customHeight="1">
      <c r="A11" s="67"/>
      <c r="B11" s="5" t="s">
        <v>27</v>
      </c>
      <c r="C11" s="18">
        <v>0.2548611111111111</v>
      </c>
      <c r="D11" s="17">
        <f t="shared" si="0"/>
        <v>0.2763888888888889</v>
      </c>
      <c r="E11" s="79">
        <v>0.53125</v>
      </c>
      <c r="F11" s="19">
        <f t="shared" si="1"/>
        <v>0.12916666666666665</v>
      </c>
      <c r="G11" s="21">
        <v>0.6604166666666667</v>
      </c>
      <c r="H11" s="6">
        <f t="shared" si="2"/>
        <v>0.26416666666666666</v>
      </c>
      <c r="I11" s="6">
        <f t="shared" si="3"/>
        <v>0.16510416666666666</v>
      </c>
      <c r="J11" s="59">
        <v>10</v>
      </c>
      <c r="K11" s="124"/>
    </row>
    <row r="12" spans="1:11" ht="27" customHeight="1">
      <c r="A12" s="67"/>
      <c r="B12" s="5" t="s">
        <v>26</v>
      </c>
      <c r="C12" s="18">
        <v>0.2555555555555556</v>
      </c>
      <c r="D12" s="17">
        <f t="shared" si="0"/>
        <v>0.2791666666666666</v>
      </c>
      <c r="E12" s="79">
        <v>0.5347222222222222</v>
      </c>
      <c r="F12" s="19">
        <f t="shared" si="1"/>
        <v>0.13333333333333341</v>
      </c>
      <c r="G12" s="21">
        <v>0.6680555555555556</v>
      </c>
      <c r="H12" s="6">
        <f t="shared" si="2"/>
        <v>0.26722222222222225</v>
      </c>
      <c r="I12" s="6">
        <f t="shared" si="3"/>
        <v>0.1670138888888889</v>
      </c>
      <c r="J12" s="59">
        <v>15</v>
      </c>
      <c r="K12" s="124"/>
    </row>
    <row r="13" spans="1:11" ht="27" customHeight="1">
      <c r="A13" s="67"/>
      <c r="B13" s="5" t="s">
        <v>62</v>
      </c>
      <c r="C13" s="18">
        <v>0.26805555555555555</v>
      </c>
      <c r="D13" s="17">
        <f t="shared" si="0"/>
        <v>0.29444444444444445</v>
      </c>
      <c r="E13" s="79">
        <v>0.5625</v>
      </c>
      <c r="F13" s="19">
        <f t="shared" si="1"/>
        <v>0.14027777777777783</v>
      </c>
      <c r="G13" s="21">
        <v>0.7027777777777778</v>
      </c>
      <c r="H13" s="6">
        <f t="shared" si="2"/>
        <v>0.28111111111111114</v>
      </c>
      <c r="I13" s="6">
        <f t="shared" si="3"/>
        <v>0.17569444444444446</v>
      </c>
      <c r="J13" s="59">
        <v>33</v>
      </c>
      <c r="K13" s="124"/>
    </row>
    <row r="14" spans="1:11" ht="27" customHeight="1">
      <c r="A14" s="67"/>
      <c r="B14" s="5"/>
      <c r="C14" s="18"/>
      <c r="D14" s="17"/>
      <c r="E14" s="17"/>
      <c r="F14" s="19"/>
      <c r="G14" s="21"/>
      <c r="H14" s="6"/>
      <c r="I14" s="6"/>
      <c r="J14" s="59"/>
      <c r="K14" s="124"/>
    </row>
    <row r="15" spans="1:11" ht="15" customHeight="1">
      <c r="A15" s="67"/>
      <c r="B15" s="137" t="s">
        <v>0</v>
      </c>
      <c r="C15" s="138" t="s">
        <v>56</v>
      </c>
      <c r="D15" s="134">
        <v>26</v>
      </c>
      <c r="E15" s="139" t="s">
        <v>18</v>
      </c>
      <c r="F15" s="126" t="s">
        <v>89</v>
      </c>
      <c r="G15" s="140" t="s">
        <v>46</v>
      </c>
      <c r="H15" s="86">
        <v>0.049305555555555554</v>
      </c>
      <c r="I15" s="141" t="s">
        <v>80</v>
      </c>
      <c r="J15" s="117">
        <v>67</v>
      </c>
      <c r="K15" s="124"/>
    </row>
    <row r="16" spans="2:11" ht="13.5" thickBot="1">
      <c r="B16" s="56" t="s">
        <v>173</v>
      </c>
      <c r="C16" s="29" t="s">
        <v>1</v>
      </c>
      <c r="D16" s="29" t="s">
        <v>2</v>
      </c>
      <c r="E16" s="35" t="s">
        <v>15</v>
      </c>
      <c r="F16" s="31" t="s">
        <v>14</v>
      </c>
      <c r="G16" s="32" t="s">
        <v>3</v>
      </c>
      <c r="H16" s="35" t="s">
        <v>81</v>
      </c>
      <c r="I16" s="35" t="s">
        <v>78</v>
      </c>
      <c r="J16" s="63" t="s">
        <v>18</v>
      </c>
      <c r="K16" s="123"/>
    </row>
    <row r="17" spans="1:11" ht="25.5" customHeight="1" thickTop="1">
      <c r="A17" s="67"/>
      <c r="B17" s="5" t="s">
        <v>66</v>
      </c>
      <c r="C17" s="18"/>
      <c r="D17" s="17"/>
      <c r="E17" s="17"/>
      <c r="F17" s="19"/>
      <c r="G17" s="159">
        <v>0.5652777777777778</v>
      </c>
      <c r="H17" s="6">
        <f aca="true" t="shared" si="4" ref="H17:H29">(+G17/3000)*1600</f>
        <v>0.30148148148148146</v>
      </c>
      <c r="I17" s="6">
        <f aca="true" t="shared" si="5" ref="I17:I29">(+G17/3000)*1000</f>
        <v>0.1884259259259259</v>
      </c>
      <c r="J17" s="59">
        <v>20</v>
      </c>
      <c r="K17" s="124"/>
    </row>
    <row r="18" spans="1:11" ht="25.5" customHeight="1">
      <c r="A18" s="67"/>
      <c r="B18" s="5" t="s">
        <v>39</v>
      </c>
      <c r="C18" s="18"/>
      <c r="D18" s="17"/>
      <c r="E18" s="17"/>
      <c r="F18" s="19"/>
      <c r="G18" s="159">
        <v>0.5902777777777778</v>
      </c>
      <c r="H18" s="6">
        <f t="shared" si="4"/>
        <v>0.3148148148148148</v>
      </c>
      <c r="I18" s="6">
        <f t="shared" si="5"/>
        <v>0.19675925925925927</v>
      </c>
      <c r="J18" s="59">
        <v>42</v>
      </c>
      <c r="K18" s="124"/>
    </row>
    <row r="19" spans="1:11" ht="25.5" customHeight="1">
      <c r="A19" s="67"/>
      <c r="B19" s="5" t="s">
        <v>33</v>
      </c>
      <c r="C19" s="18"/>
      <c r="D19" s="17"/>
      <c r="E19" s="17"/>
      <c r="F19" s="19"/>
      <c r="G19" s="21">
        <v>0.59375</v>
      </c>
      <c r="H19" s="6">
        <f t="shared" si="4"/>
        <v>0.31666666666666665</v>
      </c>
      <c r="I19" s="6">
        <f t="shared" si="5"/>
        <v>0.19791666666666666</v>
      </c>
      <c r="J19" s="59">
        <v>45</v>
      </c>
      <c r="K19" s="124"/>
    </row>
    <row r="20" spans="1:11" ht="25.5" customHeight="1">
      <c r="A20" s="67"/>
      <c r="B20" s="5" t="s">
        <v>71</v>
      </c>
      <c r="C20" s="18"/>
      <c r="D20" s="17"/>
      <c r="E20" s="17"/>
      <c r="F20" s="19"/>
      <c r="G20" s="159">
        <v>0.5958333333333333</v>
      </c>
      <c r="H20" s="6">
        <f t="shared" si="4"/>
        <v>0.31777777777777777</v>
      </c>
      <c r="I20" s="6">
        <f t="shared" si="5"/>
        <v>0.1986111111111111</v>
      </c>
      <c r="J20" s="59">
        <v>46</v>
      </c>
      <c r="K20" s="124"/>
    </row>
    <row r="21" spans="1:11" ht="25.5" customHeight="1">
      <c r="A21" s="67"/>
      <c r="B21" s="5" t="s">
        <v>75</v>
      </c>
      <c r="C21" s="18"/>
      <c r="D21" s="17"/>
      <c r="E21" s="17"/>
      <c r="F21" s="19"/>
      <c r="G21" s="159">
        <v>0.6020833333333333</v>
      </c>
      <c r="H21" s="6">
        <f t="shared" si="4"/>
        <v>0.32111111111111107</v>
      </c>
      <c r="I21" s="6">
        <f t="shared" si="5"/>
        <v>0.20069444444444443</v>
      </c>
      <c r="J21" s="59">
        <v>50</v>
      </c>
      <c r="K21" s="124"/>
    </row>
    <row r="22" spans="1:11" ht="25.5" customHeight="1">
      <c r="A22" s="67"/>
      <c r="B22" s="5" t="s">
        <v>21</v>
      </c>
      <c r="C22" s="18"/>
      <c r="D22" s="17"/>
      <c r="E22" s="17"/>
      <c r="F22" s="19"/>
      <c r="G22" s="20">
        <v>0.6069444444444444</v>
      </c>
      <c r="H22" s="6">
        <f t="shared" si="4"/>
        <v>0.3237037037037037</v>
      </c>
      <c r="I22" s="6">
        <f t="shared" si="5"/>
        <v>0.2023148148148148</v>
      </c>
      <c r="J22" s="59">
        <v>53</v>
      </c>
      <c r="K22" s="124"/>
    </row>
    <row r="23" spans="1:11" ht="25.5" customHeight="1">
      <c r="A23" s="67"/>
      <c r="B23" s="5" t="s">
        <v>45</v>
      </c>
      <c r="C23" s="18"/>
      <c r="D23" s="17"/>
      <c r="E23" s="17"/>
      <c r="F23" s="19"/>
      <c r="G23" s="159">
        <v>0.6090277777777778</v>
      </c>
      <c r="H23" s="6">
        <f t="shared" si="4"/>
        <v>0.32481481481481483</v>
      </c>
      <c r="I23" s="6">
        <f t="shared" si="5"/>
        <v>0.20300925925925928</v>
      </c>
      <c r="J23" s="59">
        <v>55</v>
      </c>
      <c r="K23" s="124"/>
    </row>
    <row r="24" spans="1:11" ht="25.5" customHeight="1">
      <c r="A24" s="67"/>
      <c r="B24" s="5" t="s">
        <v>77</v>
      </c>
      <c r="C24" s="18"/>
      <c r="D24" s="17"/>
      <c r="E24" s="17"/>
      <c r="F24" s="19"/>
      <c r="G24" s="159">
        <v>0.6333333333333333</v>
      </c>
      <c r="H24" s="6">
        <f t="shared" si="4"/>
        <v>0.3377777777777778</v>
      </c>
      <c r="I24" s="6">
        <f t="shared" si="5"/>
        <v>0.2111111111111111</v>
      </c>
      <c r="J24" s="59">
        <v>59</v>
      </c>
      <c r="K24" s="124"/>
    </row>
    <row r="25" spans="1:11" ht="25.5" customHeight="1">
      <c r="A25" s="67"/>
      <c r="B25" s="5" t="s">
        <v>122</v>
      </c>
      <c r="C25" s="18"/>
      <c r="D25" s="17"/>
      <c r="E25" s="17"/>
      <c r="F25" s="19"/>
      <c r="G25" s="159">
        <v>0.6576388888888889</v>
      </c>
      <c r="H25" s="6">
        <f t="shared" si="4"/>
        <v>0.35074074074074074</v>
      </c>
      <c r="I25" s="6">
        <f t="shared" si="5"/>
        <v>0.21921296296296297</v>
      </c>
      <c r="J25" s="59">
        <v>64</v>
      </c>
      <c r="K25" s="124"/>
    </row>
    <row r="26" spans="1:11" ht="25.5" customHeight="1">
      <c r="A26" s="67"/>
      <c r="B26" s="5" t="s">
        <v>163</v>
      </c>
      <c r="C26" s="18"/>
      <c r="D26" s="17"/>
      <c r="E26" s="17"/>
      <c r="F26" s="19"/>
      <c r="G26" s="21">
        <v>0.6687500000000001</v>
      </c>
      <c r="H26" s="6">
        <f t="shared" si="4"/>
        <v>0.35666666666666674</v>
      </c>
      <c r="I26" s="6">
        <f t="shared" si="5"/>
        <v>0.2229166666666667</v>
      </c>
      <c r="J26" s="59">
        <v>65</v>
      </c>
      <c r="K26" s="124"/>
    </row>
    <row r="27" spans="1:11" ht="25.5" customHeight="1">
      <c r="A27" s="67"/>
      <c r="B27" s="5" t="s">
        <v>120</v>
      </c>
      <c r="C27" s="18"/>
      <c r="D27" s="17"/>
      <c r="E27" s="17"/>
      <c r="F27" s="19"/>
      <c r="G27" s="21">
        <v>0.6916666666666668</v>
      </c>
      <c r="H27" s="6">
        <f t="shared" si="4"/>
        <v>0.36888888888888893</v>
      </c>
      <c r="I27" s="6">
        <f t="shared" si="5"/>
        <v>0.2305555555555556</v>
      </c>
      <c r="J27" s="59">
        <v>68</v>
      </c>
      <c r="K27" s="124"/>
    </row>
    <row r="28" spans="1:11" ht="25.5" customHeight="1">
      <c r="A28" s="67"/>
      <c r="B28" s="5" t="s">
        <v>137</v>
      </c>
      <c r="C28" s="18"/>
      <c r="D28" s="17"/>
      <c r="E28" s="17"/>
      <c r="F28" s="19"/>
      <c r="G28" s="159">
        <v>0.7048611111111112</v>
      </c>
      <c r="H28" s="6">
        <f t="shared" si="4"/>
        <v>0.37592592592592594</v>
      </c>
      <c r="I28" s="6">
        <f t="shared" si="5"/>
        <v>0.23495370370370372</v>
      </c>
      <c r="J28" s="59">
        <v>73</v>
      </c>
      <c r="K28" s="124"/>
    </row>
    <row r="29" spans="1:11" ht="25.5" customHeight="1">
      <c r="A29" s="67"/>
      <c r="B29" s="5" t="s">
        <v>40</v>
      </c>
      <c r="C29" s="18"/>
      <c r="D29" s="17"/>
      <c r="E29" s="17"/>
      <c r="F29" s="19"/>
      <c r="G29" s="21">
        <v>0.8409722222222222</v>
      </c>
      <c r="H29" s="6">
        <f t="shared" si="4"/>
        <v>0.4485185185185185</v>
      </c>
      <c r="I29" s="6">
        <f t="shared" si="5"/>
        <v>0.28032407407407406</v>
      </c>
      <c r="J29" s="59">
        <v>79</v>
      </c>
      <c r="K29" s="124"/>
    </row>
    <row r="30" spans="1:11" ht="12" customHeight="1">
      <c r="A30" s="67"/>
      <c r="B30" s="5"/>
      <c r="C30" s="18"/>
      <c r="D30" s="17"/>
      <c r="E30" s="17"/>
      <c r="F30" s="19"/>
      <c r="G30" s="21"/>
      <c r="H30" s="14"/>
      <c r="I30" s="14"/>
      <c r="J30" s="59"/>
      <c r="K30" s="124"/>
    </row>
    <row r="31" spans="1:10" ht="15" customHeight="1">
      <c r="A31" s="67"/>
      <c r="B31" s="137" t="s">
        <v>0</v>
      </c>
      <c r="C31" s="138" t="s">
        <v>56</v>
      </c>
      <c r="D31" s="134">
        <v>141</v>
      </c>
      <c r="E31" s="139" t="s">
        <v>18</v>
      </c>
      <c r="F31" s="126" t="s">
        <v>98</v>
      </c>
      <c r="G31" s="140" t="s">
        <v>46</v>
      </c>
      <c r="H31" s="156" t="s">
        <v>171</v>
      </c>
      <c r="I31" s="141" t="s">
        <v>80</v>
      </c>
      <c r="J31" s="117">
        <v>79</v>
      </c>
    </row>
    <row r="32" spans="1:12" ht="20.25" customHeight="1" thickBot="1">
      <c r="A32" s="67"/>
      <c r="B32" s="57" t="s">
        <v>164</v>
      </c>
      <c r="C32" s="37" t="s">
        <v>6</v>
      </c>
      <c r="D32" s="24"/>
      <c r="E32" s="24"/>
      <c r="F32" s="24"/>
      <c r="G32" s="90" t="s">
        <v>3</v>
      </c>
      <c r="H32" s="142" t="s">
        <v>79</v>
      </c>
      <c r="I32" s="35" t="s">
        <v>86</v>
      </c>
      <c r="J32" s="63" t="s">
        <v>18</v>
      </c>
      <c r="K32" s="125" t="s">
        <v>47</v>
      </c>
      <c r="L32" s="125" t="s">
        <v>49</v>
      </c>
    </row>
    <row r="33" spans="1:12" ht="23.25" customHeight="1" thickTop="1">
      <c r="A33" s="67"/>
      <c r="B33" s="5" t="s">
        <v>165</v>
      </c>
      <c r="C33" s="18">
        <v>0.26458333333333334</v>
      </c>
      <c r="D33" s="17"/>
      <c r="E33" s="17"/>
      <c r="F33" s="19"/>
      <c r="G33" s="21">
        <v>0.5354166666666667</v>
      </c>
      <c r="H33" s="6">
        <f>(+G33/3000)*1600</f>
        <v>0.28555555555555556</v>
      </c>
      <c r="I33" s="6">
        <f>(+G33/3000)*1000</f>
        <v>0.17847222222222223</v>
      </c>
      <c r="J33" s="59">
        <v>7</v>
      </c>
      <c r="K33" s="124"/>
      <c r="L33" s="124"/>
    </row>
    <row r="34" spans="1:12" ht="23.25" customHeight="1">
      <c r="A34" s="67"/>
      <c r="B34" s="5" t="s">
        <v>65</v>
      </c>
      <c r="C34" s="18">
        <v>0.2881944444444445</v>
      </c>
      <c r="D34" s="17"/>
      <c r="E34" s="17"/>
      <c r="F34" s="19"/>
      <c r="G34" s="161">
        <v>0.5381944444444444</v>
      </c>
      <c r="H34" s="6">
        <f aca="true" t="shared" si="6" ref="H34:H44">(+G34/3000)*1600</f>
        <v>0.28703703703703703</v>
      </c>
      <c r="I34" s="6">
        <f aca="true" t="shared" si="7" ref="I34:I44">(+G34/3000)*1000</f>
        <v>0.17939814814814814</v>
      </c>
      <c r="J34" s="59">
        <v>9</v>
      </c>
      <c r="K34" s="124"/>
      <c r="L34" s="124"/>
    </row>
    <row r="35" spans="1:12" ht="23.25" customHeight="1">
      <c r="A35" s="67"/>
      <c r="B35" s="5" t="s">
        <v>117</v>
      </c>
      <c r="C35" s="18"/>
      <c r="D35" s="17"/>
      <c r="E35" s="17"/>
      <c r="F35" s="19"/>
      <c r="G35" s="161">
        <v>0.5791666666666667</v>
      </c>
      <c r="H35" s="6">
        <f t="shared" si="6"/>
        <v>0.30888888888888894</v>
      </c>
      <c r="I35" s="6">
        <f t="shared" si="7"/>
        <v>0.1930555555555556</v>
      </c>
      <c r="J35" s="59">
        <v>26</v>
      </c>
      <c r="K35" s="124"/>
      <c r="L35" s="124"/>
    </row>
    <row r="36" spans="1:12" ht="23.25" customHeight="1">
      <c r="A36" s="67"/>
      <c r="B36" s="5" t="s">
        <v>138</v>
      </c>
      <c r="C36" s="18">
        <v>0.3125</v>
      </c>
      <c r="D36" s="17"/>
      <c r="E36" s="17"/>
      <c r="F36" s="19"/>
      <c r="G36" s="159">
        <v>0.5895833333333333</v>
      </c>
      <c r="H36" s="6">
        <f t="shared" si="6"/>
        <v>0.31444444444444447</v>
      </c>
      <c r="I36" s="6">
        <f t="shared" si="7"/>
        <v>0.19652777777777777</v>
      </c>
      <c r="J36" s="59">
        <v>33</v>
      </c>
      <c r="K36" s="124"/>
      <c r="L36" s="124"/>
    </row>
    <row r="37" spans="1:12" ht="23.25" customHeight="1">
      <c r="A37" s="67"/>
      <c r="B37" s="5" t="s">
        <v>87</v>
      </c>
      <c r="C37" s="18"/>
      <c r="D37" s="17"/>
      <c r="E37" s="17"/>
      <c r="F37" s="19"/>
      <c r="G37" s="20">
        <v>0.5993055555555555</v>
      </c>
      <c r="H37" s="6">
        <f t="shared" si="6"/>
        <v>0.3196296296296296</v>
      </c>
      <c r="I37" s="6">
        <f t="shared" si="7"/>
        <v>0.1997685185185185</v>
      </c>
      <c r="J37" s="59">
        <v>36</v>
      </c>
      <c r="K37" s="124"/>
      <c r="L37" s="124"/>
    </row>
    <row r="38" spans="1:12" ht="23.25" customHeight="1">
      <c r="A38" s="67"/>
      <c r="B38" s="5" t="s">
        <v>119</v>
      </c>
      <c r="C38" s="18">
        <v>0.3236111111111111</v>
      </c>
      <c r="D38" s="17"/>
      <c r="E38" s="17"/>
      <c r="F38" s="19"/>
      <c r="G38" s="159">
        <v>0.6159722222222223</v>
      </c>
      <c r="H38" s="6">
        <f t="shared" si="6"/>
        <v>0.32851851851851854</v>
      </c>
      <c r="I38" s="6">
        <f t="shared" si="7"/>
        <v>0.20532407407407408</v>
      </c>
      <c r="J38" s="117">
        <v>42</v>
      </c>
      <c r="K38" s="124"/>
      <c r="L38" s="124"/>
    </row>
    <row r="39" spans="1:12" ht="23.25" customHeight="1">
      <c r="A39" s="67"/>
      <c r="B39" s="5" t="s">
        <v>121</v>
      </c>
      <c r="C39" s="18">
        <v>0.34027777777777773</v>
      </c>
      <c r="D39" s="17"/>
      <c r="E39" s="17"/>
      <c r="F39" s="19"/>
      <c r="G39" s="161">
        <v>0.638888888888889</v>
      </c>
      <c r="H39" s="6">
        <f t="shared" si="6"/>
        <v>0.3407407407407408</v>
      </c>
      <c r="I39" s="6">
        <f t="shared" si="7"/>
        <v>0.21296296296296297</v>
      </c>
      <c r="J39" s="59">
        <v>47</v>
      </c>
      <c r="K39" s="124"/>
      <c r="L39" s="124"/>
    </row>
    <row r="40" spans="1:12" ht="23.25" customHeight="1">
      <c r="A40" s="67"/>
      <c r="B40" s="5" t="s">
        <v>118</v>
      </c>
      <c r="C40" s="18">
        <v>0.3444444444444445</v>
      </c>
      <c r="D40" s="17"/>
      <c r="E40" s="17"/>
      <c r="F40" s="19"/>
      <c r="G40" s="20">
        <v>0.6479166666666667</v>
      </c>
      <c r="H40" s="6">
        <f t="shared" si="6"/>
        <v>0.3455555555555556</v>
      </c>
      <c r="I40" s="6">
        <f t="shared" si="7"/>
        <v>0.21597222222222223</v>
      </c>
      <c r="J40" s="59">
        <v>49</v>
      </c>
      <c r="K40" s="124"/>
      <c r="L40" s="124"/>
    </row>
    <row r="41" spans="1:12" ht="23.25" customHeight="1">
      <c r="A41" s="67"/>
      <c r="B41" s="5" t="s">
        <v>168</v>
      </c>
      <c r="C41" s="18">
        <v>0.41041666666666665</v>
      </c>
      <c r="D41" s="17"/>
      <c r="E41" s="17"/>
      <c r="F41" s="19"/>
      <c r="G41" s="20">
        <v>0.8194444444444445</v>
      </c>
      <c r="H41" s="6">
        <f t="shared" si="6"/>
        <v>0.43703703703703706</v>
      </c>
      <c r="I41" s="6">
        <f t="shared" si="7"/>
        <v>0.2731481481481482</v>
      </c>
      <c r="J41" s="59">
        <v>60</v>
      </c>
      <c r="K41" s="124"/>
      <c r="L41" s="124"/>
    </row>
    <row r="42" spans="1:12" ht="23.25" customHeight="1">
      <c r="A42" s="67"/>
      <c r="B42" s="5" t="s">
        <v>169</v>
      </c>
      <c r="C42" s="18">
        <v>0.4173611111111111</v>
      </c>
      <c r="D42" s="17"/>
      <c r="E42" s="17"/>
      <c r="F42" s="19"/>
      <c r="G42" s="20">
        <v>0.8305555555555556</v>
      </c>
      <c r="H42" s="6">
        <f t="shared" si="6"/>
        <v>0.44296296296296295</v>
      </c>
      <c r="I42" s="6">
        <f t="shared" si="7"/>
        <v>0.27685185185185185</v>
      </c>
      <c r="J42" s="59">
        <v>61</v>
      </c>
      <c r="K42" s="124"/>
      <c r="L42" s="124"/>
    </row>
    <row r="43" spans="1:12" ht="23.25" customHeight="1">
      <c r="A43" s="67"/>
      <c r="B43" s="5" t="s">
        <v>167</v>
      </c>
      <c r="C43" s="18">
        <v>0.4458333333333333</v>
      </c>
      <c r="D43" s="17"/>
      <c r="E43" s="17"/>
      <c r="F43" s="19"/>
      <c r="G43" s="20">
        <v>0.8618055555555556</v>
      </c>
      <c r="H43" s="6">
        <f t="shared" si="6"/>
        <v>0.4596296296296296</v>
      </c>
      <c r="I43" s="6">
        <f t="shared" si="7"/>
        <v>0.28726851851851853</v>
      </c>
      <c r="J43" s="59">
        <v>62</v>
      </c>
      <c r="K43" s="124"/>
      <c r="L43" s="124"/>
    </row>
    <row r="44" spans="1:12" ht="23.25" customHeight="1">
      <c r="A44" s="67"/>
      <c r="B44" s="5" t="s">
        <v>166</v>
      </c>
      <c r="C44" s="18">
        <v>0.4486111111111111</v>
      </c>
      <c r="D44" s="17"/>
      <c r="E44" s="17"/>
      <c r="F44" s="19"/>
      <c r="G44" s="20">
        <v>0.8701388888888889</v>
      </c>
      <c r="H44" s="6">
        <f t="shared" si="6"/>
        <v>0.46407407407407403</v>
      </c>
      <c r="I44" s="6">
        <f t="shared" si="7"/>
        <v>0.2900462962962963</v>
      </c>
      <c r="J44" s="59">
        <v>63</v>
      </c>
      <c r="K44" s="124"/>
      <c r="L44" s="124"/>
    </row>
    <row r="45" spans="1:10" ht="15" customHeight="1">
      <c r="A45" s="76"/>
      <c r="B45" s="5" t="s">
        <v>0</v>
      </c>
      <c r="C45" s="18"/>
      <c r="D45" s="17"/>
      <c r="E45" s="17"/>
      <c r="F45" s="19"/>
      <c r="G45" s="21"/>
      <c r="H45" s="94"/>
      <c r="I45" s="58"/>
      <c r="J45" s="117"/>
    </row>
    <row r="46" spans="2:10" ht="15.75">
      <c r="B46" s="137" t="s">
        <v>0</v>
      </c>
      <c r="C46" s="138" t="s">
        <v>56</v>
      </c>
      <c r="D46" s="134">
        <v>111</v>
      </c>
      <c r="E46" s="139" t="s">
        <v>18</v>
      </c>
      <c r="F46" s="126" t="s">
        <v>172</v>
      </c>
      <c r="G46" s="140" t="s">
        <v>46</v>
      </c>
      <c r="H46" s="86">
        <v>0.06388888888888888</v>
      </c>
      <c r="I46" s="141" t="s">
        <v>80</v>
      </c>
      <c r="J46" s="117">
        <v>63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9"/>
  <sheetViews>
    <sheetView zoomScale="90" zoomScaleNormal="90" zoomScalePageLayoutView="0" workbookViewId="0" topLeftCell="A27">
      <selection activeCell="F39" sqref="F39:G39"/>
    </sheetView>
  </sheetViews>
  <sheetFormatPr defaultColWidth="9.140625" defaultRowHeight="12.75"/>
  <cols>
    <col min="1" max="1" width="1.28515625" style="0" customWidth="1"/>
    <col min="2" max="2" width="21.00390625" style="0" customWidth="1"/>
    <col min="3" max="4" width="11.28125" style="0" customWidth="1"/>
    <col min="5" max="5" width="12.00390625" style="0" customWidth="1"/>
    <col min="6" max="8" width="8.57421875" style="0" customWidth="1"/>
    <col min="9" max="9" width="12.57421875" style="0" customWidth="1"/>
    <col min="10" max="10" width="8.421875" style="0" customWidth="1"/>
    <col min="11" max="11" width="10.140625" style="0" customWidth="1"/>
    <col min="12" max="12" width="5.8515625" style="0" customWidth="1"/>
    <col min="13" max="13" width="13.00390625" style="84" customWidth="1"/>
  </cols>
  <sheetData>
    <row r="2" ht="13.5" thickBot="1"/>
    <row r="3" spans="2:12" ht="16.5" thickTop="1">
      <c r="B3" s="116" t="s">
        <v>183</v>
      </c>
      <c r="C3" s="39" t="s">
        <v>182</v>
      </c>
      <c r="D3" s="39"/>
      <c r="E3" s="39"/>
      <c r="F3" s="39"/>
      <c r="G3" s="39"/>
      <c r="H3" s="40"/>
      <c r="I3" s="119" t="s">
        <v>20</v>
      </c>
      <c r="J3" s="39"/>
      <c r="K3" s="77"/>
      <c r="L3" s="43">
        <v>4990</v>
      </c>
    </row>
    <row r="4" spans="2:12" ht="15.75">
      <c r="B4" s="50" t="s">
        <v>193</v>
      </c>
      <c r="C4" s="2"/>
      <c r="D4" s="2"/>
      <c r="E4" s="2"/>
      <c r="F4" s="25" t="s">
        <v>0</v>
      </c>
      <c r="G4" s="2"/>
      <c r="H4" s="3"/>
      <c r="I4" s="120" t="s">
        <v>42</v>
      </c>
      <c r="J4" s="2"/>
      <c r="K4" s="2"/>
      <c r="L4" s="45">
        <v>4000</v>
      </c>
    </row>
    <row r="5" spans="2:13" ht="12.75" customHeight="1">
      <c r="B5" s="50" t="s">
        <v>0</v>
      </c>
      <c r="C5" s="2"/>
      <c r="D5" s="2"/>
      <c r="E5" s="2"/>
      <c r="F5" s="25"/>
      <c r="G5" s="2" t="s">
        <v>0</v>
      </c>
      <c r="H5" s="3"/>
      <c r="I5" s="33"/>
      <c r="J5" s="2"/>
      <c r="K5" s="2"/>
      <c r="L5" s="45"/>
      <c r="M5"/>
    </row>
    <row r="6" spans="2:13" ht="16.5" thickBot="1">
      <c r="B6" s="56" t="s">
        <v>16</v>
      </c>
      <c r="C6" s="29" t="s">
        <v>1</v>
      </c>
      <c r="D6" s="29" t="s">
        <v>2</v>
      </c>
      <c r="E6" s="30" t="s">
        <v>7</v>
      </c>
      <c r="F6" s="29" t="s">
        <v>8</v>
      </c>
      <c r="G6" s="30" t="s">
        <v>9</v>
      </c>
      <c r="H6" s="31" t="s">
        <v>11</v>
      </c>
      <c r="I6" s="32" t="s">
        <v>3</v>
      </c>
      <c r="J6" s="35" t="s">
        <v>48</v>
      </c>
      <c r="K6" s="35" t="s">
        <v>125</v>
      </c>
      <c r="L6" s="51" t="s">
        <v>18</v>
      </c>
      <c r="M6" s="12" t="s">
        <v>28</v>
      </c>
    </row>
    <row r="7" spans="1:13" ht="28.5" customHeight="1" thickTop="1">
      <c r="A7" s="67"/>
      <c r="B7" s="5" t="s">
        <v>30</v>
      </c>
      <c r="C7" s="27">
        <v>0.20833333333333334</v>
      </c>
      <c r="D7" s="17">
        <f aca="true" t="shared" si="0" ref="D7:D13">+E7-C7</f>
        <v>0.21944444444444447</v>
      </c>
      <c r="E7" s="28">
        <v>0.4277777777777778</v>
      </c>
      <c r="F7" s="58">
        <f>+G7-E7</f>
        <v>0.2108888888888889</v>
      </c>
      <c r="G7" s="6">
        <f>(+I7/5000)*4800</f>
        <v>0.6386666666666667</v>
      </c>
      <c r="H7" s="91">
        <f>AVERAGE(F7,D7)</f>
        <v>0.21516666666666667</v>
      </c>
      <c r="I7" s="36">
        <v>0.6652777777777777</v>
      </c>
      <c r="J7" s="6">
        <f>(+I7/5000)*1600</f>
        <v>0.2128888888888889</v>
      </c>
      <c r="K7" s="6">
        <f>(+I7/5000)*1000</f>
        <v>0.13305555555555557</v>
      </c>
      <c r="L7" s="85">
        <v>1</v>
      </c>
      <c r="M7" s="89"/>
    </row>
    <row r="8" spans="1:13" ht="28.5" customHeight="1">
      <c r="A8" s="67"/>
      <c r="B8" s="5" t="s">
        <v>44</v>
      </c>
      <c r="C8" s="18">
        <v>0.20972222222222223</v>
      </c>
      <c r="D8" s="17">
        <f t="shared" si="0"/>
        <v>0.2354166666666667</v>
      </c>
      <c r="E8" s="6">
        <v>0.4451388888888889</v>
      </c>
      <c r="F8" s="58">
        <f aca="true" t="shared" si="1" ref="F8:F13">+G8-E8</f>
        <v>0.2221944444444443</v>
      </c>
      <c r="G8" s="6">
        <f aca="true" t="shared" si="2" ref="G8:G13">(+I8/5000)*4800</f>
        <v>0.6673333333333332</v>
      </c>
      <c r="H8" s="91">
        <f aca="true" t="shared" si="3" ref="H8:H13">AVERAGE(F8,D8)</f>
        <v>0.22880555555555548</v>
      </c>
      <c r="I8" s="20">
        <v>0.6951388888888889</v>
      </c>
      <c r="J8" s="6">
        <f aca="true" t="shared" si="4" ref="J8:J13">(+I8/5000)*1600</f>
        <v>0.22244444444444442</v>
      </c>
      <c r="K8" s="6">
        <f aca="true" t="shared" si="5" ref="K8:K13">(+I8/5000)*1000</f>
        <v>0.13902777777777778</v>
      </c>
      <c r="L8" s="68">
        <v>8</v>
      </c>
      <c r="M8" s="89"/>
    </row>
    <row r="9" spans="1:13" ht="28.5" customHeight="1">
      <c r="A9" s="67"/>
      <c r="B9" s="5" t="s">
        <v>57</v>
      </c>
      <c r="C9" s="18">
        <v>0.2222222222222222</v>
      </c>
      <c r="D9" s="17">
        <f t="shared" si="0"/>
        <v>0.23958333333333337</v>
      </c>
      <c r="E9" s="6">
        <v>0.4618055555555556</v>
      </c>
      <c r="F9" s="58">
        <f t="shared" si="1"/>
        <v>0.2348611111111112</v>
      </c>
      <c r="G9" s="6">
        <f t="shared" si="2"/>
        <v>0.6966666666666668</v>
      </c>
      <c r="H9" s="91">
        <f t="shared" si="3"/>
        <v>0.23722222222222228</v>
      </c>
      <c r="I9" s="21">
        <v>0.7256944444444445</v>
      </c>
      <c r="J9" s="6">
        <f t="shared" si="4"/>
        <v>0.23222222222222225</v>
      </c>
      <c r="K9" s="6">
        <f t="shared" si="5"/>
        <v>0.1451388888888889</v>
      </c>
      <c r="L9" s="68">
        <v>21</v>
      </c>
      <c r="M9" s="89"/>
    </row>
    <row r="10" spans="1:13" ht="28.5" customHeight="1">
      <c r="A10" s="67"/>
      <c r="B10" s="5" t="s">
        <v>59</v>
      </c>
      <c r="C10" s="18">
        <v>0.25</v>
      </c>
      <c r="D10" s="17">
        <f t="shared" si="0"/>
        <v>0.26388888888888895</v>
      </c>
      <c r="E10" s="6">
        <v>0.513888888888889</v>
      </c>
      <c r="F10" s="58">
        <f t="shared" si="1"/>
        <v>0.24744444444444447</v>
      </c>
      <c r="G10" s="6">
        <f t="shared" si="2"/>
        <v>0.7613333333333334</v>
      </c>
      <c r="H10" s="91">
        <f t="shared" si="3"/>
        <v>0.2556666666666667</v>
      </c>
      <c r="I10" s="36">
        <v>0.7930555555555556</v>
      </c>
      <c r="J10" s="6">
        <f t="shared" si="4"/>
        <v>0.2537777777777778</v>
      </c>
      <c r="K10" s="6">
        <f t="shared" si="5"/>
        <v>0.15861111111111112</v>
      </c>
      <c r="L10" s="68">
        <v>51</v>
      </c>
      <c r="M10" s="89"/>
    </row>
    <row r="11" spans="1:13" ht="28.5" customHeight="1">
      <c r="A11" s="67"/>
      <c r="B11" s="5" t="s">
        <v>60</v>
      </c>
      <c r="C11" s="18">
        <v>0.25069444444444444</v>
      </c>
      <c r="D11" s="17">
        <f t="shared" si="0"/>
        <v>0.27708333333333335</v>
      </c>
      <c r="E11" s="6">
        <v>0.5277777777777778</v>
      </c>
      <c r="F11" s="58">
        <f t="shared" si="1"/>
        <v>0.26288888888888884</v>
      </c>
      <c r="G11" s="6">
        <f t="shared" si="2"/>
        <v>0.7906666666666666</v>
      </c>
      <c r="H11" s="91">
        <f t="shared" si="3"/>
        <v>0.2699861111111111</v>
      </c>
      <c r="I11" s="26">
        <v>0.8236111111111111</v>
      </c>
      <c r="J11" s="6">
        <f t="shared" si="4"/>
        <v>0.26355555555555554</v>
      </c>
      <c r="K11" s="6">
        <f t="shared" si="5"/>
        <v>0.16472222222222221</v>
      </c>
      <c r="L11" s="68">
        <v>62</v>
      </c>
      <c r="M11" s="89"/>
    </row>
    <row r="12" spans="1:13" ht="28.5" customHeight="1">
      <c r="A12" s="67"/>
      <c r="B12" s="5" t="s">
        <v>37</v>
      </c>
      <c r="C12" s="18">
        <v>0.2513888888888889</v>
      </c>
      <c r="D12" s="17">
        <f t="shared" si="0"/>
        <v>0.29027777777777775</v>
      </c>
      <c r="E12" s="6">
        <v>0.5416666666666666</v>
      </c>
      <c r="F12" s="58">
        <f t="shared" si="1"/>
        <v>0.2716666666666667</v>
      </c>
      <c r="G12" s="6">
        <f t="shared" si="2"/>
        <v>0.8133333333333334</v>
      </c>
      <c r="H12" s="91">
        <f t="shared" si="3"/>
        <v>0.28097222222222223</v>
      </c>
      <c r="I12" s="36">
        <v>0.8472222222222222</v>
      </c>
      <c r="J12" s="6">
        <f t="shared" si="4"/>
        <v>0.27111111111111114</v>
      </c>
      <c r="K12" s="6">
        <f t="shared" si="5"/>
        <v>0.16944444444444445</v>
      </c>
      <c r="L12" s="68">
        <v>68</v>
      </c>
      <c r="M12" s="89"/>
    </row>
    <row r="13" spans="1:13" ht="28.5" customHeight="1">
      <c r="A13" s="67"/>
      <c r="B13" s="5" t="s">
        <v>51</v>
      </c>
      <c r="C13" s="18">
        <v>0.2576388888888889</v>
      </c>
      <c r="D13" s="17">
        <f t="shared" si="0"/>
        <v>0.3048611111111111</v>
      </c>
      <c r="E13" s="6">
        <v>0.5625</v>
      </c>
      <c r="F13" s="58">
        <f t="shared" si="1"/>
        <v>0.2848333333333334</v>
      </c>
      <c r="G13" s="6">
        <f t="shared" si="2"/>
        <v>0.8473333333333334</v>
      </c>
      <c r="H13" s="91">
        <f t="shared" si="3"/>
        <v>0.29484722222222226</v>
      </c>
      <c r="I13" s="36">
        <v>0.8826388888888889</v>
      </c>
      <c r="J13" s="6">
        <f t="shared" si="4"/>
        <v>0.28244444444444444</v>
      </c>
      <c r="K13" s="6">
        <f t="shared" si="5"/>
        <v>0.17652777777777778</v>
      </c>
      <c r="L13" s="68">
        <v>73</v>
      </c>
      <c r="M13" s="89"/>
    </row>
    <row r="14" spans="2:12" ht="23.25" customHeight="1">
      <c r="B14" s="137"/>
      <c r="C14" s="191" t="s">
        <v>72</v>
      </c>
      <c r="D14" s="192"/>
      <c r="E14" s="143" t="s">
        <v>90</v>
      </c>
      <c r="F14" s="193" t="s">
        <v>73</v>
      </c>
      <c r="G14" s="193"/>
      <c r="H14" s="10">
        <v>133</v>
      </c>
      <c r="I14" s="135" t="s">
        <v>46</v>
      </c>
      <c r="J14" s="17">
        <f>+I11-I7</f>
        <v>0.15833333333333333</v>
      </c>
      <c r="K14" s="136" t="s">
        <v>82</v>
      </c>
      <c r="L14" s="113">
        <v>75</v>
      </c>
    </row>
    <row r="15" spans="2:17" ht="16.5" thickBot="1">
      <c r="B15" s="57" t="s">
        <v>10</v>
      </c>
      <c r="C15" s="53" t="s">
        <v>6</v>
      </c>
      <c r="D15" s="53" t="s">
        <v>2</v>
      </c>
      <c r="E15" s="22" t="s">
        <v>7</v>
      </c>
      <c r="F15" s="157" t="s">
        <v>179</v>
      </c>
      <c r="G15" s="35" t="s">
        <v>0</v>
      </c>
      <c r="H15" s="92" t="s">
        <v>0</v>
      </c>
      <c r="I15" s="54" t="s">
        <v>3</v>
      </c>
      <c r="J15" s="142" t="s">
        <v>180</v>
      </c>
      <c r="K15" s="35" t="s">
        <v>181</v>
      </c>
      <c r="L15" s="52" t="s">
        <v>18</v>
      </c>
      <c r="M15" s="115"/>
      <c r="Q15" s="118">
        <v>0.027777777777777776</v>
      </c>
    </row>
    <row r="16" spans="1:13" ht="25.5" customHeight="1" thickTop="1">
      <c r="A16" s="67"/>
      <c r="B16" s="5" t="s">
        <v>104</v>
      </c>
      <c r="C16" s="27">
        <v>0.2534722222222222</v>
      </c>
      <c r="D16" s="17">
        <f>+E16-C16</f>
        <v>0.2777777777777778</v>
      </c>
      <c r="E16" s="28">
        <v>0.53125</v>
      </c>
      <c r="F16" s="17">
        <f>+I16-E16</f>
        <v>0.13541666666666663</v>
      </c>
      <c r="G16" s="97"/>
      <c r="H16" s="91"/>
      <c r="I16" s="36">
        <v>0.6666666666666666</v>
      </c>
      <c r="J16" s="6">
        <f aca="true" t="shared" si="6" ref="J16:J26">(+I16/4000)*1600</f>
        <v>0.26666666666666666</v>
      </c>
      <c r="K16" s="6">
        <f aca="true" t="shared" si="7" ref="K16:K26">(+I16/4000)*1000</f>
        <v>0.16666666666666666</v>
      </c>
      <c r="L16" s="64">
        <v>44</v>
      </c>
      <c r="M16" s="89"/>
    </row>
    <row r="17" spans="1:13" ht="25.5" customHeight="1">
      <c r="A17" s="67"/>
      <c r="B17" s="5" t="s">
        <v>74</v>
      </c>
      <c r="C17" s="18">
        <v>0.28125</v>
      </c>
      <c r="D17" s="17">
        <f>+E17-C17</f>
        <v>0.31527777777777777</v>
      </c>
      <c r="E17" s="6">
        <v>0.5965277777777778</v>
      </c>
      <c r="F17" s="17">
        <f aca="true" t="shared" si="8" ref="F17:F26">+I17-E17</f>
        <v>0.12708333333333333</v>
      </c>
      <c r="G17" s="86"/>
      <c r="H17" s="19"/>
      <c r="I17" s="36">
        <v>0.7236111111111111</v>
      </c>
      <c r="J17" s="6">
        <f t="shared" si="6"/>
        <v>0.28944444444444445</v>
      </c>
      <c r="K17" s="6">
        <f t="shared" si="7"/>
        <v>0.18090277777777777</v>
      </c>
      <c r="L17" s="64">
        <v>57</v>
      </c>
      <c r="M17" s="89"/>
    </row>
    <row r="18" spans="1:13" ht="25.5" customHeight="1">
      <c r="A18" s="67"/>
      <c r="B18" s="5" t="s">
        <v>107</v>
      </c>
      <c r="C18" s="18">
        <v>0.2847222222222222</v>
      </c>
      <c r="D18" s="17">
        <f>+E18-C18</f>
        <v>0.3159722222222222</v>
      </c>
      <c r="E18" s="6">
        <v>0.6006944444444444</v>
      </c>
      <c r="F18" s="17">
        <f t="shared" si="8"/>
        <v>0.13402777777777775</v>
      </c>
      <c r="G18" s="79"/>
      <c r="H18" s="19"/>
      <c r="I18" s="36">
        <v>0.7347222222222222</v>
      </c>
      <c r="J18" s="6">
        <f t="shared" si="6"/>
        <v>0.29388888888888887</v>
      </c>
      <c r="K18" s="6">
        <f t="shared" si="7"/>
        <v>0.18368055555555554</v>
      </c>
      <c r="L18" s="64">
        <v>65</v>
      </c>
      <c r="M18" s="89"/>
    </row>
    <row r="19" spans="1:13" ht="25.5" customHeight="1">
      <c r="A19" s="67"/>
      <c r="B19" s="5" t="s">
        <v>110</v>
      </c>
      <c r="C19" s="18"/>
      <c r="D19" s="17">
        <f>+E19-C19</f>
        <v>0.607638888888889</v>
      </c>
      <c r="E19" s="6">
        <v>0.607638888888889</v>
      </c>
      <c r="F19" s="17">
        <f t="shared" si="8"/>
        <v>0.14513888888888882</v>
      </c>
      <c r="G19" s="79"/>
      <c r="H19" s="19"/>
      <c r="I19" s="26">
        <v>0.7527777777777778</v>
      </c>
      <c r="J19" s="6">
        <f t="shared" si="6"/>
        <v>0.3011111111111111</v>
      </c>
      <c r="K19" s="6">
        <f t="shared" si="7"/>
        <v>0.18819444444444444</v>
      </c>
      <c r="L19" s="68">
        <v>70</v>
      </c>
      <c r="M19" s="89"/>
    </row>
    <row r="20" spans="1:13" ht="25.5" customHeight="1">
      <c r="A20" s="67"/>
      <c r="B20" s="5" t="s">
        <v>111</v>
      </c>
      <c r="C20" s="18">
        <v>0.3</v>
      </c>
      <c r="D20" s="17">
        <f>+E20-C20</f>
        <v>0.30763888888888896</v>
      </c>
      <c r="E20" s="6">
        <v>0.607638888888889</v>
      </c>
      <c r="F20" s="17">
        <f t="shared" si="8"/>
        <v>0.15833333333333321</v>
      </c>
      <c r="G20" s="79"/>
      <c r="H20" s="19"/>
      <c r="I20" s="21">
        <v>0.7659722222222222</v>
      </c>
      <c r="J20" s="6">
        <f t="shared" si="6"/>
        <v>0.3063888888888889</v>
      </c>
      <c r="K20" s="6">
        <f t="shared" si="7"/>
        <v>0.19149305555555554</v>
      </c>
      <c r="L20" s="59">
        <v>73</v>
      </c>
      <c r="M20" s="89"/>
    </row>
    <row r="21" spans="1:13" ht="25.5" customHeight="1">
      <c r="A21" s="67"/>
      <c r="B21" s="5" t="s">
        <v>191</v>
      </c>
      <c r="C21" s="18"/>
      <c r="D21" s="17"/>
      <c r="E21" s="6">
        <v>0.6041666666666666</v>
      </c>
      <c r="F21" s="17">
        <f t="shared" si="8"/>
        <v>0.1659722222222223</v>
      </c>
      <c r="G21" s="79"/>
      <c r="H21" s="19"/>
      <c r="I21" s="21">
        <v>0.7701388888888889</v>
      </c>
      <c r="J21" s="6">
        <f t="shared" si="6"/>
        <v>0.3080555555555556</v>
      </c>
      <c r="K21" s="6">
        <f t="shared" si="7"/>
        <v>0.19253472222222223</v>
      </c>
      <c r="L21" s="59">
        <v>76</v>
      </c>
      <c r="M21" s="89"/>
    </row>
    <row r="22" spans="1:13" ht="25.5" customHeight="1">
      <c r="A22" s="67"/>
      <c r="B22" s="5" t="s">
        <v>144</v>
      </c>
      <c r="C22" s="18">
        <v>0.2923611111111111</v>
      </c>
      <c r="D22" s="17">
        <f>+E22-C22</f>
        <v>0.32569444444444445</v>
      </c>
      <c r="E22" s="6">
        <v>0.6180555555555556</v>
      </c>
      <c r="F22" s="17">
        <f t="shared" si="8"/>
        <v>0.16736111111111118</v>
      </c>
      <c r="G22" s="79"/>
      <c r="H22" s="19"/>
      <c r="I22" s="21">
        <v>0.7854166666666668</v>
      </c>
      <c r="J22" s="6">
        <f t="shared" si="6"/>
        <v>0.3141666666666667</v>
      </c>
      <c r="K22" s="6">
        <f t="shared" si="7"/>
        <v>0.1963541666666667</v>
      </c>
      <c r="L22" s="59">
        <v>80</v>
      </c>
      <c r="M22" s="89"/>
    </row>
    <row r="23" spans="1:13" ht="25.5" customHeight="1">
      <c r="A23" s="67"/>
      <c r="B23" s="5" t="s">
        <v>55</v>
      </c>
      <c r="C23" s="18">
        <v>0.2986111111111111</v>
      </c>
      <c r="D23" s="17">
        <f>+E23-C23</f>
        <v>0.3194444444444445</v>
      </c>
      <c r="E23" s="6">
        <v>0.6180555555555556</v>
      </c>
      <c r="F23" s="17">
        <f t="shared" si="8"/>
        <v>0.16736111111111118</v>
      </c>
      <c r="G23" s="79"/>
      <c r="H23" s="19"/>
      <c r="I23" s="20">
        <v>0.7854166666666668</v>
      </c>
      <c r="J23" s="6">
        <f t="shared" si="6"/>
        <v>0.3141666666666667</v>
      </c>
      <c r="K23" s="6">
        <f t="shared" si="7"/>
        <v>0.1963541666666667</v>
      </c>
      <c r="L23" s="96">
        <v>81</v>
      </c>
      <c r="M23" s="89"/>
    </row>
    <row r="24" spans="1:13" ht="25.5" customHeight="1">
      <c r="A24" s="67"/>
      <c r="B24" s="5" t="s">
        <v>141</v>
      </c>
      <c r="C24" s="18">
        <v>0.3034722222222222</v>
      </c>
      <c r="D24" s="17">
        <f>+E24-C24</f>
        <v>0.32222222222222224</v>
      </c>
      <c r="E24" s="79">
        <v>0.6256944444444444</v>
      </c>
      <c r="F24" s="17">
        <f t="shared" si="8"/>
        <v>0.17847222222222225</v>
      </c>
      <c r="G24" s="79"/>
      <c r="H24" s="19"/>
      <c r="I24" s="21">
        <v>0.8041666666666667</v>
      </c>
      <c r="J24" s="6">
        <f t="shared" si="6"/>
        <v>0.32166666666666666</v>
      </c>
      <c r="K24" s="6">
        <f t="shared" si="7"/>
        <v>0.20104166666666667</v>
      </c>
      <c r="L24" s="59">
        <v>83</v>
      </c>
      <c r="M24" s="89"/>
    </row>
    <row r="25" spans="1:13" ht="25.5" customHeight="1">
      <c r="A25" s="67"/>
      <c r="B25" s="5" t="s">
        <v>85</v>
      </c>
      <c r="C25" s="18">
        <v>0.30069444444444443</v>
      </c>
      <c r="D25" s="17">
        <f>+E25-C25</f>
        <v>0.33541666666666675</v>
      </c>
      <c r="E25" s="6">
        <v>0.6361111111111112</v>
      </c>
      <c r="F25" s="17">
        <f t="shared" si="8"/>
        <v>0.17847222222222214</v>
      </c>
      <c r="G25" s="79"/>
      <c r="H25" s="19"/>
      <c r="I25" s="20">
        <v>0.8145833333333333</v>
      </c>
      <c r="J25" s="6">
        <f t="shared" si="6"/>
        <v>0.3258333333333333</v>
      </c>
      <c r="K25" s="6">
        <f t="shared" si="7"/>
        <v>0.20364583333333333</v>
      </c>
      <c r="L25" s="96">
        <v>84</v>
      </c>
      <c r="M25" s="89"/>
    </row>
    <row r="26" spans="1:13" ht="24.75" customHeight="1">
      <c r="A26" s="67"/>
      <c r="B26" s="5" t="s">
        <v>105</v>
      </c>
      <c r="C26" s="18">
        <v>0.3541666666666667</v>
      </c>
      <c r="D26" s="17">
        <f>+E26-C26</f>
        <v>0.38680555555555557</v>
      </c>
      <c r="E26" s="6">
        <v>0.7409722222222223</v>
      </c>
      <c r="F26" s="17">
        <f t="shared" si="8"/>
        <v>0.22013888888888888</v>
      </c>
      <c r="G26" s="79"/>
      <c r="H26" s="19"/>
      <c r="I26" s="20">
        <v>0.9611111111111111</v>
      </c>
      <c r="J26" s="6">
        <f t="shared" si="6"/>
        <v>0.3844444444444445</v>
      </c>
      <c r="K26" s="6">
        <f t="shared" si="7"/>
        <v>0.24027777777777778</v>
      </c>
      <c r="L26" s="121">
        <v>93</v>
      </c>
      <c r="M26" s="89"/>
    </row>
    <row r="27" spans="2:12" ht="23.25" customHeight="1" thickBot="1">
      <c r="B27" s="137"/>
      <c r="C27" s="191" t="s">
        <v>72</v>
      </c>
      <c r="D27" s="192"/>
      <c r="E27" s="143" t="s">
        <v>192</v>
      </c>
      <c r="F27" s="193" t="s">
        <v>73</v>
      </c>
      <c r="G27" s="193"/>
      <c r="H27" s="10">
        <v>183</v>
      </c>
      <c r="I27" s="135" t="s">
        <v>46</v>
      </c>
      <c r="J27" s="17" t="s">
        <v>0</v>
      </c>
      <c r="K27" s="136" t="s">
        <v>82</v>
      </c>
      <c r="L27" s="113">
        <v>95</v>
      </c>
    </row>
    <row r="28" spans="1:13" ht="18.75" customHeight="1" thickBot="1" thickTop="1">
      <c r="A28" s="67"/>
      <c r="B28" s="75" t="s">
        <v>160</v>
      </c>
      <c r="C28" s="70" t="s">
        <v>6</v>
      </c>
      <c r="D28" s="70" t="s">
        <v>0</v>
      </c>
      <c r="E28" s="71" t="s">
        <v>0</v>
      </c>
      <c r="F28" s="72" t="s">
        <v>0</v>
      </c>
      <c r="G28" s="72"/>
      <c r="H28" s="73"/>
      <c r="I28" s="74" t="s">
        <v>3</v>
      </c>
      <c r="J28" s="142" t="s">
        <v>180</v>
      </c>
      <c r="K28" s="35" t="s">
        <v>181</v>
      </c>
      <c r="L28" s="78" t="s">
        <v>18</v>
      </c>
      <c r="M28" s="84" t="s">
        <v>50</v>
      </c>
    </row>
    <row r="29" spans="1:13" ht="25.5" customHeight="1" thickTop="1">
      <c r="A29" s="67"/>
      <c r="B29" s="5" t="s">
        <v>58</v>
      </c>
      <c r="C29" s="18">
        <v>0.24861111111111112</v>
      </c>
      <c r="D29" s="17"/>
      <c r="E29" s="6"/>
      <c r="F29" s="17"/>
      <c r="G29" s="6"/>
      <c r="H29" s="10"/>
      <c r="I29" s="55">
        <v>0.4777777777777778</v>
      </c>
      <c r="J29" s="6">
        <f aca="true" t="shared" si="9" ref="J29:J38">(+I29/3000)*1600</f>
        <v>0.2548148148148148</v>
      </c>
      <c r="K29" s="6">
        <f aca="true" t="shared" si="10" ref="K29:K38">(+I29/3000)*1000</f>
        <v>0.15925925925925927</v>
      </c>
      <c r="L29" s="59">
        <v>5</v>
      </c>
      <c r="M29" s="89"/>
    </row>
    <row r="30" spans="1:13" ht="25.5" customHeight="1">
      <c r="A30" s="67"/>
      <c r="B30" s="5" t="s">
        <v>109</v>
      </c>
      <c r="C30" s="18">
        <v>0.2604166666666667</v>
      </c>
      <c r="D30" s="17"/>
      <c r="E30" s="6"/>
      <c r="F30" s="17"/>
      <c r="G30" s="6"/>
      <c r="H30" s="10"/>
      <c r="I30" s="55">
        <v>0.4986111111111111</v>
      </c>
      <c r="J30" s="6">
        <f t="shared" si="9"/>
        <v>0.2659259259259259</v>
      </c>
      <c r="K30" s="6">
        <f t="shared" si="10"/>
        <v>0.16620370370370371</v>
      </c>
      <c r="L30" s="59">
        <v>15</v>
      </c>
      <c r="M30" s="89"/>
    </row>
    <row r="31" spans="1:13" ht="25.5" customHeight="1">
      <c r="A31" s="67"/>
      <c r="B31" s="5" t="s">
        <v>161</v>
      </c>
      <c r="C31" s="18">
        <v>0.2701388888888889</v>
      </c>
      <c r="D31" s="17"/>
      <c r="E31" s="6"/>
      <c r="F31" s="17"/>
      <c r="G31" s="6"/>
      <c r="H31" s="10"/>
      <c r="I31" s="55">
        <v>0.5340277777777778</v>
      </c>
      <c r="J31" s="6">
        <f t="shared" si="9"/>
        <v>0.28481481481481485</v>
      </c>
      <c r="K31" s="6">
        <f t="shared" si="10"/>
        <v>0.17800925925925926</v>
      </c>
      <c r="L31" s="59">
        <v>33</v>
      </c>
      <c r="M31" s="89"/>
    </row>
    <row r="32" spans="1:13" ht="25.5" customHeight="1">
      <c r="A32" s="67"/>
      <c r="B32" s="5" t="s">
        <v>143</v>
      </c>
      <c r="C32" s="18">
        <v>0.2881944444444445</v>
      </c>
      <c r="D32" s="17"/>
      <c r="E32" s="6"/>
      <c r="F32" s="17"/>
      <c r="G32" s="6"/>
      <c r="H32" s="10"/>
      <c r="I32" s="55">
        <v>0.5409722222222222</v>
      </c>
      <c r="J32" s="6">
        <f t="shared" si="9"/>
        <v>0.2885185185185185</v>
      </c>
      <c r="K32" s="6">
        <f t="shared" si="10"/>
        <v>0.18032407407407408</v>
      </c>
      <c r="L32" s="59">
        <v>38</v>
      </c>
      <c r="M32" s="89"/>
    </row>
    <row r="33" spans="1:13" ht="25.5" customHeight="1">
      <c r="A33" s="67"/>
      <c r="B33" s="5" t="s">
        <v>112</v>
      </c>
      <c r="C33" s="18">
        <v>0.28541666666666665</v>
      </c>
      <c r="D33" s="17"/>
      <c r="E33" s="6"/>
      <c r="F33" s="17"/>
      <c r="G33" s="6"/>
      <c r="H33" s="10"/>
      <c r="I33" s="55">
        <v>0.5423611111111112</v>
      </c>
      <c r="J33" s="6">
        <f t="shared" si="9"/>
        <v>0.28925925925925927</v>
      </c>
      <c r="K33" s="6">
        <f t="shared" si="10"/>
        <v>0.18078703703703705</v>
      </c>
      <c r="L33" s="59">
        <v>40</v>
      </c>
      <c r="M33" s="89"/>
    </row>
    <row r="34" spans="1:13" ht="25.5" customHeight="1">
      <c r="A34" s="67"/>
      <c r="B34" s="5" t="s">
        <v>184</v>
      </c>
      <c r="C34" s="18">
        <v>0.28680555555555554</v>
      </c>
      <c r="D34" s="17"/>
      <c r="E34" s="6"/>
      <c r="F34" s="17"/>
      <c r="G34" s="6"/>
      <c r="H34" s="10"/>
      <c r="I34" s="55">
        <v>0.5527777777777778</v>
      </c>
      <c r="J34" s="6">
        <f t="shared" si="9"/>
        <v>0.29481481481481486</v>
      </c>
      <c r="K34" s="6">
        <f t="shared" si="10"/>
        <v>0.1842592592592593</v>
      </c>
      <c r="L34" s="59">
        <v>47</v>
      </c>
      <c r="M34" s="89"/>
    </row>
    <row r="35" spans="1:13" ht="25.5" customHeight="1">
      <c r="A35" s="67"/>
      <c r="B35" s="5" t="s">
        <v>61</v>
      </c>
      <c r="C35" s="18">
        <v>0.30972222222222223</v>
      </c>
      <c r="D35" s="17"/>
      <c r="E35" s="6"/>
      <c r="F35" s="17"/>
      <c r="G35" s="6"/>
      <c r="H35" s="10"/>
      <c r="I35" s="55">
        <v>0.5902777777777778</v>
      </c>
      <c r="J35" s="6">
        <f t="shared" si="9"/>
        <v>0.3148148148148148</v>
      </c>
      <c r="K35" s="6">
        <f t="shared" si="10"/>
        <v>0.19675925925925927</v>
      </c>
      <c r="L35" s="59">
        <v>69</v>
      </c>
      <c r="M35" s="89"/>
    </row>
    <row r="36" spans="1:13" ht="25.5" customHeight="1">
      <c r="A36" s="67"/>
      <c r="B36" s="5" t="s">
        <v>142</v>
      </c>
      <c r="C36" s="18">
        <v>0.31319444444444444</v>
      </c>
      <c r="D36" s="17"/>
      <c r="E36" s="6"/>
      <c r="F36" s="17"/>
      <c r="G36" s="6"/>
      <c r="H36" s="10"/>
      <c r="I36" s="55">
        <v>0.6027777777777777</v>
      </c>
      <c r="J36" s="6">
        <f t="shared" si="9"/>
        <v>0.3214814814814814</v>
      </c>
      <c r="K36" s="6">
        <f t="shared" si="10"/>
        <v>0.2009259259259259</v>
      </c>
      <c r="L36" s="59">
        <v>76</v>
      </c>
      <c r="M36" s="89"/>
    </row>
    <row r="37" spans="1:13" ht="25.5" customHeight="1">
      <c r="A37" s="67"/>
      <c r="B37" s="5" t="s">
        <v>115</v>
      </c>
      <c r="C37" s="18">
        <v>0.31319444444444444</v>
      </c>
      <c r="D37" s="17"/>
      <c r="E37" s="6"/>
      <c r="F37" s="17"/>
      <c r="G37" s="6"/>
      <c r="H37" s="10"/>
      <c r="I37" s="55">
        <v>0.6034722222222222</v>
      </c>
      <c r="J37" s="6">
        <f t="shared" si="9"/>
        <v>0.32185185185185183</v>
      </c>
      <c r="K37" s="6">
        <f t="shared" si="10"/>
        <v>0.2011574074074074</v>
      </c>
      <c r="L37" s="59">
        <v>77</v>
      </c>
      <c r="M37" s="89"/>
    </row>
    <row r="38" spans="1:13" ht="25.5" customHeight="1">
      <c r="A38" s="67"/>
      <c r="B38" s="5" t="s">
        <v>114</v>
      </c>
      <c r="C38" s="18">
        <v>0.3236111111111111</v>
      </c>
      <c r="D38" s="17"/>
      <c r="E38" s="6"/>
      <c r="F38" s="17"/>
      <c r="G38" s="6"/>
      <c r="H38" s="10"/>
      <c r="I38" s="55">
        <v>0.6256944444444444</v>
      </c>
      <c r="J38" s="6">
        <f t="shared" si="9"/>
        <v>0.3337037037037037</v>
      </c>
      <c r="K38" s="6">
        <f t="shared" si="10"/>
        <v>0.20856481481481481</v>
      </c>
      <c r="L38" s="59">
        <v>81</v>
      </c>
      <c r="M38" s="89"/>
    </row>
    <row r="39" spans="2:12" ht="24" customHeight="1">
      <c r="B39" s="137"/>
      <c r="C39" s="191" t="s">
        <v>72</v>
      </c>
      <c r="D39" s="192"/>
      <c r="E39" s="143" t="s">
        <v>98</v>
      </c>
      <c r="F39" s="193" t="s">
        <v>73</v>
      </c>
      <c r="G39" s="193"/>
      <c r="H39" s="10">
        <v>119</v>
      </c>
      <c r="I39" s="135" t="s">
        <v>46</v>
      </c>
      <c r="J39" s="17" t="s">
        <v>0</v>
      </c>
      <c r="K39" s="136" t="s">
        <v>82</v>
      </c>
      <c r="L39" s="113">
        <v>109</v>
      </c>
    </row>
  </sheetData>
  <sheetProtection/>
  <mergeCells count="6">
    <mergeCell ref="C14:D14"/>
    <mergeCell ref="F14:G14"/>
    <mergeCell ref="C27:D27"/>
    <mergeCell ref="F27:G27"/>
    <mergeCell ref="C39:D39"/>
    <mergeCell ref="F39:G39"/>
  </mergeCells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1"/>
  <sheetViews>
    <sheetView zoomScalePageLayoutView="0" workbookViewId="0" topLeftCell="A19">
      <selection activeCell="G33" sqref="G33"/>
    </sheetView>
  </sheetViews>
  <sheetFormatPr defaultColWidth="9.140625" defaultRowHeight="12.75"/>
  <cols>
    <col min="2" max="2" width="20.7109375" style="0" customWidth="1"/>
    <col min="3" max="3" width="10.8515625" style="0" customWidth="1"/>
    <col min="4" max="4" width="10.421875" style="0" customWidth="1"/>
    <col min="5" max="5" width="10.00390625" style="0" customWidth="1"/>
    <col min="6" max="6" width="10.28125" style="0" customWidth="1"/>
    <col min="7" max="7" width="11.00390625" style="0" customWidth="1"/>
    <col min="8" max="8" width="10.140625" style="0" customWidth="1"/>
    <col min="9" max="9" width="8.28125" style="0" customWidth="1"/>
    <col min="10" max="10" width="8.28125" style="60" customWidth="1"/>
    <col min="11" max="11" width="8.28125" style="122" customWidth="1"/>
    <col min="12" max="12" width="7.28125" style="122" customWidth="1"/>
  </cols>
  <sheetData>
    <row r="2" ht="13.5" thickBot="1"/>
    <row r="3" spans="2:10" ht="16.5" thickTop="1">
      <c r="B3" s="38" t="s">
        <v>183</v>
      </c>
      <c r="C3" s="39" t="s">
        <v>182</v>
      </c>
      <c r="D3" s="39"/>
      <c r="E3" s="39"/>
      <c r="F3" s="40"/>
      <c r="G3" s="41" t="s">
        <v>35</v>
      </c>
      <c r="H3" s="42"/>
      <c r="I3" s="42"/>
      <c r="J3" s="61"/>
    </row>
    <row r="4" spans="2:10" ht="15.75">
      <c r="B4" s="44" t="s">
        <v>186</v>
      </c>
      <c r="C4" s="2"/>
      <c r="D4" s="2"/>
      <c r="E4" s="2"/>
      <c r="F4" s="3"/>
      <c r="G4" s="1" t="s">
        <v>0</v>
      </c>
      <c r="H4" s="66">
        <v>4000</v>
      </c>
      <c r="I4" s="4"/>
      <c r="J4" s="62"/>
    </row>
    <row r="5" spans="2:10" ht="10.5" customHeight="1">
      <c r="B5" s="44"/>
      <c r="C5" s="2"/>
      <c r="D5" s="2"/>
      <c r="E5" s="2"/>
      <c r="F5" s="3"/>
      <c r="G5" s="1"/>
      <c r="H5" s="4"/>
      <c r="I5" s="4"/>
      <c r="J5" s="62"/>
    </row>
    <row r="6" spans="2:11" ht="13.5" thickBot="1">
      <c r="B6" s="56" t="s">
        <v>17</v>
      </c>
      <c r="C6" s="29" t="s">
        <v>1</v>
      </c>
      <c r="D6" s="29" t="s">
        <v>2</v>
      </c>
      <c r="E6" s="35" t="s">
        <v>96</v>
      </c>
      <c r="F6" s="155" t="s">
        <v>170</v>
      </c>
      <c r="G6" s="32" t="s">
        <v>3</v>
      </c>
      <c r="H6" s="35" t="s">
        <v>81</v>
      </c>
      <c r="I6" s="35" t="s">
        <v>78</v>
      </c>
      <c r="J6" s="63" t="s">
        <v>18</v>
      </c>
      <c r="K6" s="123"/>
    </row>
    <row r="7" spans="1:11" ht="27" customHeight="1" thickTop="1">
      <c r="A7" s="67"/>
      <c r="B7" s="34" t="s">
        <v>31</v>
      </c>
      <c r="C7" s="18">
        <v>0.23611111111111113</v>
      </c>
      <c r="D7" s="17">
        <f aca="true" t="shared" si="0" ref="D7:D12">+E7-C7</f>
        <v>0.25277777777777777</v>
      </c>
      <c r="E7" s="79">
        <v>0.4888888888888889</v>
      </c>
      <c r="F7" s="19">
        <f aca="true" t="shared" si="1" ref="F7:F12">+G7-E7</f>
        <v>0.11597222222222231</v>
      </c>
      <c r="G7" s="21">
        <v>0.6048611111111112</v>
      </c>
      <c r="H7" s="6">
        <f aca="true" t="shared" si="2" ref="H7:H12">(+G7/4000)*1600</f>
        <v>0.24194444444444446</v>
      </c>
      <c r="I7" s="6">
        <f aca="true" t="shared" si="3" ref="I7:I12">(+G7/4000)*1000</f>
        <v>0.1512152777777778</v>
      </c>
      <c r="J7" s="64">
        <v>1</v>
      </c>
      <c r="K7" s="124"/>
    </row>
    <row r="8" spans="1:11" ht="27" customHeight="1">
      <c r="A8" s="67"/>
      <c r="B8" s="5" t="s">
        <v>63</v>
      </c>
      <c r="C8" s="18">
        <v>0.23611111111111113</v>
      </c>
      <c r="D8" s="17">
        <f t="shared" si="0"/>
        <v>0.2597222222222222</v>
      </c>
      <c r="E8" s="79">
        <v>0.49583333333333335</v>
      </c>
      <c r="F8" s="19">
        <f t="shared" si="1"/>
        <v>0.11736111111111114</v>
      </c>
      <c r="G8" s="21">
        <v>0.6131944444444445</v>
      </c>
      <c r="H8" s="6">
        <f t="shared" si="2"/>
        <v>0.24527777777777782</v>
      </c>
      <c r="I8" s="6">
        <f t="shared" si="3"/>
        <v>0.15329861111111112</v>
      </c>
      <c r="J8" s="59">
        <v>2</v>
      </c>
      <c r="K8" s="124"/>
    </row>
    <row r="9" spans="1:11" ht="27" customHeight="1">
      <c r="A9" s="67"/>
      <c r="B9" s="5" t="s">
        <v>38</v>
      </c>
      <c r="C9" s="18">
        <v>0.2513888888888889</v>
      </c>
      <c r="D9" s="17">
        <f t="shared" si="0"/>
        <v>0.27083333333333337</v>
      </c>
      <c r="E9" s="79">
        <v>0.5222222222222223</v>
      </c>
      <c r="F9" s="19">
        <f t="shared" si="1"/>
        <v>0.11874999999999991</v>
      </c>
      <c r="G9" s="21">
        <v>0.6409722222222222</v>
      </c>
      <c r="H9" s="6">
        <f t="shared" si="2"/>
        <v>0.25638888888888883</v>
      </c>
      <c r="I9" s="6">
        <f t="shared" si="3"/>
        <v>0.16024305555555554</v>
      </c>
      <c r="J9" s="59">
        <v>7</v>
      </c>
      <c r="K9" s="124"/>
    </row>
    <row r="10" spans="1:11" ht="27" customHeight="1">
      <c r="A10" s="67"/>
      <c r="B10" s="5" t="s">
        <v>76</v>
      </c>
      <c r="C10" s="18">
        <v>0.25069444444444444</v>
      </c>
      <c r="D10" s="17">
        <f t="shared" si="0"/>
        <v>0.27361111111111114</v>
      </c>
      <c r="E10" s="79">
        <v>0.5243055555555556</v>
      </c>
      <c r="F10" s="19">
        <f t="shared" si="1"/>
        <v>0.12708333333333333</v>
      </c>
      <c r="G10" s="21">
        <v>0.6513888888888889</v>
      </c>
      <c r="H10" s="6">
        <f t="shared" si="2"/>
        <v>0.2605555555555556</v>
      </c>
      <c r="I10" s="6">
        <f t="shared" si="3"/>
        <v>0.16284722222222223</v>
      </c>
      <c r="J10" s="59">
        <v>12</v>
      </c>
      <c r="K10" s="124"/>
    </row>
    <row r="11" spans="1:11" ht="27" customHeight="1">
      <c r="A11" s="67"/>
      <c r="B11" s="5" t="s">
        <v>26</v>
      </c>
      <c r="C11" s="18">
        <v>0.25625000000000003</v>
      </c>
      <c r="D11" s="17">
        <f t="shared" si="0"/>
        <v>0.27152777777777776</v>
      </c>
      <c r="E11" s="79">
        <v>0.5277777777777778</v>
      </c>
      <c r="F11" s="19">
        <f t="shared" si="1"/>
        <v>0.12430555555555556</v>
      </c>
      <c r="G11" s="21">
        <v>0.6520833333333333</v>
      </c>
      <c r="H11" s="6">
        <f t="shared" si="2"/>
        <v>0.26083333333333336</v>
      </c>
      <c r="I11" s="6">
        <f t="shared" si="3"/>
        <v>0.16302083333333334</v>
      </c>
      <c r="J11" s="59">
        <v>13</v>
      </c>
      <c r="K11" s="124"/>
    </row>
    <row r="12" spans="1:11" ht="27" customHeight="1">
      <c r="A12" s="67"/>
      <c r="B12" s="5" t="s">
        <v>27</v>
      </c>
      <c r="C12" s="18">
        <v>0.2604166666666667</v>
      </c>
      <c r="D12" s="17">
        <f t="shared" si="0"/>
        <v>0.28819444444444436</v>
      </c>
      <c r="E12" s="79">
        <v>0.548611111111111</v>
      </c>
      <c r="F12" s="19">
        <f t="shared" si="1"/>
        <v>0.12916666666666665</v>
      </c>
      <c r="G12" s="21">
        <v>0.6777777777777777</v>
      </c>
      <c r="H12" s="6">
        <f t="shared" si="2"/>
        <v>0.2711111111111111</v>
      </c>
      <c r="I12" s="6">
        <f t="shared" si="3"/>
        <v>0.16944444444444443</v>
      </c>
      <c r="J12" s="59">
        <v>27</v>
      </c>
      <c r="K12" s="124"/>
    </row>
    <row r="13" spans="1:11" ht="15" customHeight="1">
      <c r="A13" s="67"/>
      <c r="B13" s="137" t="s">
        <v>0</v>
      </c>
      <c r="C13" s="158" t="s">
        <v>56</v>
      </c>
      <c r="D13" s="134">
        <v>35</v>
      </c>
      <c r="E13" s="139" t="s">
        <v>18</v>
      </c>
      <c r="F13" s="126" t="s">
        <v>93</v>
      </c>
      <c r="G13" s="140" t="s">
        <v>46</v>
      </c>
      <c r="H13" s="86">
        <v>0.04652777777777778</v>
      </c>
      <c r="I13" s="141" t="s">
        <v>80</v>
      </c>
      <c r="J13" s="117">
        <v>83</v>
      </c>
      <c r="K13" s="124"/>
    </row>
    <row r="14" spans="2:11" ht="13.5" thickBot="1">
      <c r="B14" s="56" t="s">
        <v>185</v>
      </c>
      <c r="C14" s="29" t="s">
        <v>1</v>
      </c>
      <c r="D14" s="29" t="s">
        <v>2</v>
      </c>
      <c r="E14" s="35" t="s">
        <v>15</v>
      </c>
      <c r="F14" s="31" t="s">
        <v>14</v>
      </c>
      <c r="G14" s="32" t="s">
        <v>3</v>
      </c>
      <c r="H14" s="35" t="s">
        <v>81</v>
      </c>
      <c r="I14" s="35" t="s">
        <v>78</v>
      </c>
      <c r="J14" s="63" t="s">
        <v>18</v>
      </c>
      <c r="K14" s="123"/>
    </row>
    <row r="15" spans="1:11" ht="27" customHeight="1" thickTop="1">
      <c r="A15" s="67"/>
      <c r="B15" s="5" t="s">
        <v>62</v>
      </c>
      <c r="C15" s="18">
        <v>0.2743055555555555</v>
      </c>
      <c r="D15" s="17">
        <f aca="true" t="shared" si="4" ref="D15:D27">+E15-C15</f>
        <v>0.3062500000000001</v>
      </c>
      <c r="E15" s="79">
        <v>0.5805555555555556</v>
      </c>
      <c r="F15" s="19">
        <f aca="true" t="shared" si="5" ref="F15:F27">+G15-E15</f>
        <v>0.1416666666666666</v>
      </c>
      <c r="G15" s="21">
        <v>0.7222222222222222</v>
      </c>
      <c r="H15" s="6">
        <f aca="true" t="shared" si="6" ref="H15:H27">(+G15/4000)*1600</f>
        <v>0.28888888888888886</v>
      </c>
      <c r="I15" s="6">
        <f aca="true" t="shared" si="7" ref="I15:I27">(+G15/4000)*1000</f>
        <v>0.18055555555555555</v>
      </c>
      <c r="J15" s="59">
        <v>11</v>
      </c>
      <c r="K15" s="124"/>
    </row>
    <row r="16" spans="1:11" ht="25.5" customHeight="1">
      <c r="A16" s="67"/>
      <c r="B16" s="5" t="s">
        <v>66</v>
      </c>
      <c r="C16" s="18">
        <v>0.2972222222222222</v>
      </c>
      <c r="D16" s="17">
        <f t="shared" si="4"/>
        <v>0.34027777777777785</v>
      </c>
      <c r="E16" s="17">
        <v>0.6375000000000001</v>
      </c>
      <c r="F16" s="19">
        <f t="shared" si="5"/>
        <v>0.14513888888888893</v>
      </c>
      <c r="G16" s="21">
        <v>0.782638888888889</v>
      </c>
      <c r="H16" s="6">
        <f t="shared" si="6"/>
        <v>0.3130555555555556</v>
      </c>
      <c r="I16" s="6">
        <f t="shared" si="7"/>
        <v>0.19565972222222225</v>
      </c>
      <c r="J16" s="59">
        <v>37</v>
      </c>
      <c r="K16" s="124"/>
    </row>
    <row r="17" spans="1:11" ht="25.5" customHeight="1">
      <c r="A17" s="67"/>
      <c r="B17" s="5" t="s">
        <v>43</v>
      </c>
      <c r="C17" s="18">
        <v>0.2972222222222222</v>
      </c>
      <c r="D17" s="17">
        <f t="shared" si="4"/>
        <v>0.3381944444444444</v>
      </c>
      <c r="E17" s="17">
        <v>0.6354166666666666</v>
      </c>
      <c r="F17" s="19">
        <f t="shared" si="5"/>
        <v>0.17013888888888884</v>
      </c>
      <c r="G17" s="21">
        <v>0.8055555555555555</v>
      </c>
      <c r="H17" s="6">
        <f t="shared" si="6"/>
        <v>0.3222222222222222</v>
      </c>
      <c r="I17" s="6">
        <f t="shared" si="7"/>
        <v>0.20138888888888887</v>
      </c>
      <c r="J17" s="59">
        <v>47</v>
      </c>
      <c r="K17" s="124"/>
    </row>
    <row r="18" spans="1:11" ht="25.5" customHeight="1">
      <c r="A18" s="67"/>
      <c r="B18" s="5" t="s">
        <v>75</v>
      </c>
      <c r="C18" s="18">
        <v>0.3090277777777778</v>
      </c>
      <c r="D18" s="17">
        <f t="shared" si="4"/>
        <v>0.34930555555555554</v>
      </c>
      <c r="E18" s="17">
        <v>0.6583333333333333</v>
      </c>
      <c r="F18" s="19">
        <f t="shared" si="5"/>
        <v>0.15625</v>
      </c>
      <c r="G18" s="21">
        <v>0.8145833333333333</v>
      </c>
      <c r="H18" s="6">
        <f t="shared" si="6"/>
        <v>0.3258333333333333</v>
      </c>
      <c r="I18" s="6">
        <f t="shared" si="7"/>
        <v>0.20364583333333333</v>
      </c>
      <c r="J18" s="59">
        <v>54</v>
      </c>
      <c r="K18" s="124"/>
    </row>
    <row r="19" spans="1:11" ht="25.5" customHeight="1">
      <c r="A19" s="67"/>
      <c r="B19" s="5" t="s">
        <v>32</v>
      </c>
      <c r="C19" s="18">
        <v>0.31736111111111115</v>
      </c>
      <c r="D19" s="17">
        <f t="shared" si="4"/>
        <v>0.3527777777777777</v>
      </c>
      <c r="E19" s="17">
        <v>0.6701388888888888</v>
      </c>
      <c r="F19" s="19">
        <f t="shared" si="5"/>
        <v>0.15416666666666679</v>
      </c>
      <c r="G19" s="21">
        <v>0.8243055555555556</v>
      </c>
      <c r="H19" s="6">
        <f t="shared" si="6"/>
        <v>0.32972222222222225</v>
      </c>
      <c r="I19" s="6">
        <f t="shared" si="7"/>
        <v>0.2060763888888889</v>
      </c>
      <c r="J19" s="59">
        <v>59</v>
      </c>
      <c r="K19" s="124"/>
    </row>
    <row r="20" spans="1:11" ht="25.5" customHeight="1">
      <c r="A20" s="67"/>
      <c r="B20" s="5" t="s">
        <v>71</v>
      </c>
      <c r="C20" s="18">
        <v>0.3298611111111111</v>
      </c>
      <c r="D20" s="17">
        <f t="shared" si="4"/>
        <v>0.3576388888888889</v>
      </c>
      <c r="E20" s="17">
        <v>0.6875</v>
      </c>
      <c r="F20" s="19">
        <f t="shared" si="5"/>
        <v>0.15555555555555556</v>
      </c>
      <c r="G20" s="21">
        <v>0.8430555555555556</v>
      </c>
      <c r="H20" s="6">
        <f t="shared" si="6"/>
        <v>0.3372222222222222</v>
      </c>
      <c r="I20" s="6">
        <f t="shared" si="7"/>
        <v>0.2107638888888889</v>
      </c>
      <c r="J20" s="59">
        <v>64</v>
      </c>
      <c r="K20" s="124"/>
    </row>
    <row r="21" spans="1:11" ht="25.5" customHeight="1">
      <c r="A21" s="67"/>
      <c r="B21" s="5" t="s">
        <v>39</v>
      </c>
      <c r="C21" s="18">
        <v>0.31736111111111115</v>
      </c>
      <c r="D21" s="17">
        <f t="shared" si="4"/>
        <v>0.37361111111111106</v>
      </c>
      <c r="E21" s="17">
        <v>0.6909722222222222</v>
      </c>
      <c r="F21" s="19">
        <f t="shared" si="5"/>
        <v>0.16319444444444442</v>
      </c>
      <c r="G21" s="21">
        <v>0.8541666666666666</v>
      </c>
      <c r="H21" s="6">
        <f t="shared" si="6"/>
        <v>0.3416666666666666</v>
      </c>
      <c r="I21" s="6">
        <f t="shared" si="7"/>
        <v>0.21354166666666666</v>
      </c>
      <c r="J21" s="59">
        <v>69</v>
      </c>
      <c r="K21" s="124"/>
    </row>
    <row r="22" spans="1:11" ht="25.5" customHeight="1">
      <c r="A22" s="67"/>
      <c r="B22" s="5" t="s">
        <v>45</v>
      </c>
      <c r="C22" s="18">
        <v>0.3284722222222222</v>
      </c>
      <c r="D22" s="17">
        <f t="shared" si="4"/>
        <v>0.3673611111111111</v>
      </c>
      <c r="E22" s="17">
        <v>0.6958333333333333</v>
      </c>
      <c r="F22" s="19">
        <f t="shared" si="5"/>
        <v>0.17361111111111116</v>
      </c>
      <c r="G22" s="21">
        <v>0.8694444444444445</v>
      </c>
      <c r="H22" s="6">
        <f t="shared" si="6"/>
        <v>0.3477777777777778</v>
      </c>
      <c r="I22" s="6">
        <f t="shared" si="7"/>
        <v>0.21736111111111112</v>
      </c>
      <c r="J22" s="59">
        <v>73</v>
      </c>
      <c r="K22" s="124"/>
    </row>
    <row r="23" spans="1:11" ht="25.5" customHeight="1">
      <c r="A23" s="67"/>
      <c r="B23" s="5" t="s">
        <v>77</v>
      </c>
      <c r="C23" s="18">
        <v>0.32430555555555557</v>
      </c>
      <c r="D23" s="17">
        <f t="shared" si="4"/>
        <v>0.3840277777777778</v>
      </c>
      <c r="E23" s="17">
        <v>0.7083333333333334</v>
      </c>
      <c r="F23" s="19">
        <f t="shared" si="5"/>
        <v>0.1708333333333334</v>
      </c>
      <c r="G23" s="21">
        <v>0.8791666666666668</v>
      </c>
      <c r="H23" s="6">
        <f t="shared" si="6"/>
        <v>0.3516666666666667</v>
      </c>
      <c r="I23" s="6">
        <f t="shared" si="7"/>
        <v>0.2197916666666667</v>
      </c>
      <c r="J23" s="59">
        <v>75</v>
      </c>
      <c r="K23" s="124"/>
    </row>
    <row r="24" spans="1:11" ht="25.5" customHeight="1">
      <c r="A24" s="67"/>
      <c r="B24" s="5" t="s">
        <v>120</v>
      </c>
      <c r="C24" s="18">
        <v>0.3284722222222222</v>
      </c>
      <c r="D24" s="17">
        <f t="shared" si="4"/>
        <v>0.38819444444444445</v>
      </c>
      <c r="E24" s="17">
        <v>0.7166666666666667</v>
      </c>
      <c r="F24" s="19">
        <f t="shared" si="5"/>
        <v>0.1659722222222222</v>
      </c>
      <c r="G24" s="21">
        <v>0.8826388888888889</v>
      </c>
      <c r="H24" s="6">
        <f t="shared" si="6"/>
        <v>0.35305555555555557</v>
      </c>
      <c r="I24" s="6">
        <f t="shared" si="7"/>
        <v>0.22065972222222222</v>
      </c>
      <c r="J24" s="59">
        <v>76</v>
      </c>
      <c r="K24" s="124"/>
    </row>
    <row r="25" spans="1:11" ht="25.5" customHeight="1">
      <c r="A25" s="67"/>
      <c r="B25" s="5" t="s">
        <v>122</v>
      </c>
      <c r="C25" s="18">
        <v>0.3958333333333333</v>
      </c>
      <c r="D25" s="17">
        <f t="shared" si="4"/>
        <v>0.45416666666666666</v>
      </c>
      <c r="E25" s="17">
        <v>0.85</v>
      </c>
      <c r="F25" s="19">
        <f t="shared" si="5"/>
        <v>0.18680555555555556</v>
      </c>
      <c r="G25" s="20" t="s">
        <v>194</v>
      </c>
      <c r="H25" s="6">
        <f t="shared" si="6"/>
        <v>0.4147222222222222</v>
      </c>
      <c r="I25" s="6">
        <f t="shared" si="7"/>
        <v>0.2592013888888889</v>
      </c>
      <c r="J25" s="59">
        <v>89</v>
      </c>
      <c r="K25" s="124"/>
    </row>
    <row r="26" spans="1:11" ht="25.5" customHeight="1">
      <c r="A26" s="67"/>
      <c r="B26" s="5" t="s">
        <v>187</v>
      </c>
      <c r="C26" s="18">
        <v>0.4479166666666667</v>
      </c>
      <c r="D26" s="17">
        <f t="shared" si="4"/>
        <v>0.5541666666666667</v>
      </c>
      <c r="E26" s="164" t="s">
        <v>128</v>
      </c>
      <c r="F26" s="19">
        <f t="shared" si="5"/>
        <v>0.2652777777777777</v>
      </c>
      <c r="G26" s="20" t="s">
        <v>195</v>
      </c>
      <c r="H26" s="6">
        <f t="shared" si="6"/>
        <v>0.5069444444444445</v>
      </c>
      <c r="I26" s="6">
        <f t="shared" si="7"/>
        <v>0.3168402777777778</v>
      </c>
      <c r="J26" s="59">
        <v>90</v>
      </c>
      <c r="K26" s="124"/>
    </row>
    <row r="27" spans="1:11" ht="25.5" customHeight="1">
      <c r="A27" s="67"/>
      <c r="B27" s="5" t="s">
        <v>40</v>
      </c>
      <c r="C27" s="18">
        <v>0.46875</v>
      </c>
      <c r="D27" s="17">
        <f t="shared" si="4"/>
        <v>0.5631944444444443</v>
      </c>
      <c r="E27" s="164" t="s">
        <v>130</v>
      </c>
      <c r="F27" s="19">
        <f t="shared" si="5"/>
        <v>0.24027777777777803</v>
      </c>
      <c r="G27" s="20" t="s">
        <v>196</v>
      </c>
      <c r="H27" s="6">
        <f t="shared" si="6"/>
        <v>0.508888888888889</v>
      </c>
      <c r="I27" s="6">
        <f t="shared" si="7"/>
        <v>0.3180555555555556</v>
      </c>
      <c r="J27" s="59">
        <v>91</v>
      </c>
      <c r="K27" s="124"/>
    </row>
    <row r="28" spans="1:10" ht="15" customHeight="1">
      <c r="A28" s="67"/>
      <c r="B28" s="137" t="s">
        <v>0</v>
      </c>
      <c r="C28" s="158" t="s">
        <v>56</v>
      </c>
      <c r="D28" s="134">
        <v>186</v>
      </c>
      <c r="E28" s="139" t="s">
        <v>18</v>
      </c>
      <c r="F28" s="126" t="s">
        <v>189</v>
      </c>
      <c r="G28" s="140" t="s">
        <v>46</v>
      </c>
      <c r="H28" s="86" t="s">
        <v>0</v>
      </c>
      <c r="I28" s="141" t="s">
        <v>80</v>
      </c>
      <c r="J28" s="117">
        <v>91</v>
      </c>
    </row>
    <row r="29" spans="1:12" ht="20.25" customHeight="1" thickBot="1">
      <c r="A29" s="67"/>
      <c r="B29" s="57" t="s">
        <v>164</v>
      </c>
      <c r="C29" s="37" t="s">
        <v>6</v>
      </c>
      <c r="D29" s="24"/>
      <c r="E29" s="24"/>
      <c r="F29" s="24"/>
      <c r="G29" s="90" t="s">
        <v>3</v>
      </c>
      <c r="H29" s="142" t="s">
        <v>79</v>
      </c>
      <c r="I29" s="35" t="s">
        <v>86</v>
      </c>
      <c r="J29" s="63" t="s">
        <v>18</v>
      </c>
      <c r="K29" s="125" t="s">
        <v>47</v>
      </c>
      <c r="L29" s="125" t="s">
        <v>49</v>
      </c>
    </row>
    <row r="30" spans="1:12" ht="21.75" customHeight="1" thickTop="1">
      <c r="A30" s="67"/>
      <c r="B30" s="5" t="s">
        <v>165</v>
      </c>
      <c r="C30" s="18">
        <v>0.2777777777777778</v>
      </c>
      <c r="D30" s="17"/>
      <c r="E30" s="17"/>
      <c r="F30" s="19"/>
      <c r="G30" s="21">
        <v>0.5333333333333333</v>
      </c>
      <c r="H30" s="6">
        <f aca="true" t="shared" si="8" ref="H30:H40">(+G30/3000)*1600</f>
        <v>0.28444444444444444</v>
      </c>
      <c r="I30" s="6">
        <f aca="true" t="shared" si="9" ref="I30:I40">(+G30/3000)*1000</f>
        <v>0.17777777777777778</v>
      </c>
      <c r="J30" s="59">
        <v>3</v>
      </c>
      <c r="K30" s="124"/>
      <c r="L30" s="124"/>
    </row>
    <row r="31" spans="1:12" ht="21.75" customHeight="1">
      <c r="A31" s="67"/>
      <c r="B31" s="5" t="s">
        <v>117</v>
      </c>
      <c r="C31" s="18">
        <v>0.2965277777777778</v>
      </c>
      <c r="D31" s="17"/>
      <c r="E31" s="17"/>
      <c r="F31" s="19"/>
      <c r="G31" s="20">
        <v>0.5604166666666667</v>
      </c>
      <c r="H31" s="6">
        <f t="shared" si="8"/>
        <v>0.2988888888888889</v>
      </c>
      <c r="I31" s="6">
        <f t="shared" si="9"/>
        <v>0.18680555555555556</v>
      </c>
      <c r="J31" s="59">
        <v>19</v>
      </c>
      <c r="K31" s="124"/>
      <c r="L31" s="124"/>
    </row>
    <row r="32" spans="1:12" ht="21.75" customHeight="1">
      <c r="A32" s="67"/>
      <c r="B32" s="5" t="s">
        <v>87</v>
      </c>
      <c r="C32" s="18">
        <v>0.30624999999999997</v>
      </c>
      <c r="D32" s="17"/>
      <c r="E32" s="17"/>
      <c r="F32" s="19"/>
      <c r="G32" s="20">
        <v>0.5916666666666667</v>
      </c>
      <c r="H32" s="6">
        <f t="shared" si="8"/>
        <v>0.31555555555555553</v>
      </c>
      <c r="I32" s="6">
        <f t="shared" si="9"/>
        <v>0.19722222222222222</v>
      </c>
      <c r="J32" s="59">
        <v>36</v>
      </c>
      <c r="K32" s="124"/>
      <c r="L32" s="124"/>
    </row>
    <row r="33" spans="1:12" ht="21.75" customHeight="1">
      <c r="A33" s="67"/>
      <c r="B33" s="5" t="s">
        <v>138</v>
      </c>
      <c r="C33" s="18">
        <v>0.30624999999999997</v>
      </c>
      <c r="D33" s="17"/>
      <c r="E33" s="17"/>
      <c r="F33" s="19"/>
      <c r="G33" s="21">
        <v>0.59375</v>
      </c>
      <c r="H33" s="6">
        <f t="shared" si="8"/>
        <v>0.31666666666666665</v>
      </c>
      <c r="I33" s="6">
        <f t="shared" si="9"/>
        <v>0.19791666666666666</v>
      </c>
      <c r="J33" s="59">
        <v>37</v>
      </c>
      <c r="K33" s="124"/>
      <c r="L33" s="124"/>
    </row>
    <row r="34" spans="1:12" ht="21.75" customHeight="1">
      <c r="A34" s="67"/>
      <c r="B34" s="5" t="s">
        <v>119</v>
      </c>
      <c r="C34" s="18">
        <v>0.3194444444444445</v>
      </c>
      <c r="D34" s="17"/>
      <c r="E34" s="17"/>
      <c r="F34" s="19"/>
      <c r="G34" s="21">
        <v>0.6527777777777778</v>
      </c>
      <c r="H34" s="6">
        <f t="shared" si="8"/>
        <v>0.34814814814814815</v>
      </c>
      <c r="I34" s="6">
        <f t="shared" si="9"/>
        <v>0.21759259259259262</v>
      </c>
      <c r="J34" s="117">
        <v>49</v>
      </c>
      <c r="K34" s="124"/>
      <c r="L34" s="124"/>
    </row>
    <row r="35" spans="1:12" ht="21.75" customHeight="1">
      <c r="A35" s="67"/>
      <c r="B35" s="5" t="s">
        <v>121</v>
      </c>
      <c r="C35" s="18">
        <v>0.3541666666666667</v>
      </c>
      <c r="D35" s="17"/>
      <c r="E35" s="17"/>
      <c r="F35" s="19"/>
      <c r="G35" s="20">
        <v>0.6833333333333332</v>
      </c>
      <c r="H35" s="6">
        <f t="shared" si="8"/>
        <v>0.3644444444444444</v>
      </c>
      <c r="I35" s="6">
        <f t="shared" si="9"/>
        <v>0.22777777777777775</v>
      </c>
      <c r="J35" s="59">
        <v>53</v>
      </c>
      <c r="K35" s="124"/>
      <c r="L35" s="124"/>
    </row>
    <row r="36" spans="1:12" ht="21.75" customHeight="1">
      <c r="A36" s="67"/>
      <c r="B36" s="5" t="s">
        <v>118</v>
      </c>
      <c r="C36" s="18">
        <v>0.3541666666666667</v>
      </c>
      <c r="D36" s="17"/>
      <c r="E36" s="17"/>
      <c r="F36" s="19"/>
      <c r="G36" s="20">
        <v>0.6833333333333332</v>
      </c>
      <c r="H36" s="6">
        <f t="shared" si="8"/>
        <v>0.3644444444444444</v>
      </c>
      <c r="I36" s="6">
        <f t="shared" si="9"/>
        <v>0.22777777777777775</v>
      </c>
      <c r="J36" s="59">
        <v>54</v>
      </c>
      <c r="K36" s="124"/>
      <c r="L36" s="124"/>
    </row>
    <row r="37" spans="1:12" ht="21.75" customHeight="1">
      <c r="A37" s="67"/>
      <c r="B37" s="5" t="s">
        <v>167</v>
      </c>
      <c r="C37" s="18">
        <v>0.3965277777777778</v>
      </c>
      <c r="D37" s="17"/>
      <c r="E37" s="17"/>
      <c r="F37" s="19"/>
      <c r="G37" s="20">
        <v>0.8055555555555555</v>
      </c>
      <c r="H37" s="6">
        <f t="shared" si="8"/>
        <v>0.42962962962962953</v>
      </c>
      <c r="I37" s="6">
        <f t="shared" si="9"/>
        <v>0.2685185185185185</v>
      </c>
      <c r="J37" s="59">
        <v>72</v>
      </c>
      <c r="K37" s="124"/>
      <c r="L37" s="124"/>
    </row>
    <row r="38" spans="1:12" ht="21.75" customHeight="1">
      <c r="A38" s="67"/>
      <c r="B38" s="5" t="s">
        <v>168</v>
      </c>
      <c r="C38" s="18">
        <v>0.4041666666666666</v>
      </c>
      <c r="D38" s="17"/>
      <c r="E38" s="17"/>
      <c r="F38" s="19"/>
      <c r="G38" s="20">
        <v>0.8076388888888889</v>
      </c>
      <c r="H38" s="6">
        <f t="shared" si="8"/>
        <v>0.43074074074074076</v>
      </c>
      <c r="I38" s="6">
        <f t="shared" si="9"/>
        <v>0.269212962962963</v>
      </c>
      <c r="J38" s="59">
        <v>73</v>
      </c>
      <c r="K38" s="124"/>
      <c r="L38" s="124"/>
    </row>
    <row r="39" spans="1:12" ht="21.75" customHeight="1">
      <c r="A39" s="67"/>
      <c r="B39" s="5" t="s">
        <v>188</v>
      </c>
      <c r="C39" s="18">
        <v>0.4201388888888889</v>
      </c>
      <c r="D39" s="17"/>
      <c r="E39" s="17"/>
      <c r="F39" s="19"/>
      <c r="G39" s="21">
        <v>0.8236111111111111</v>
      </c>
      <c r="H39" s="6">
        <f t="shared" si="8"/>
        <v>0.4392592592592592</v>
      </c>
      <c r="I39" s="6">
        <f t="shared" si="9"/>
        <v>0.274537037037037</v>
      </c>
      <c r="J39" s="117">
        <v>76</v>
      </c>
      <c r="K39" s="124"/>
      <c r="L39" s="124"/>
    </row>
    <row r="40" spans="1:10" ht="22.5" customHeight="1">
      <c r="A40" s="76"/>
      <c r="B40" s="5" t="s">
        <v>169</v>
      </c>
      <c r="C40" s="18">
        <v>0.4479166666666667</v>
      </c>
      <c r="D40" s="17"/>
      <c r="E40" s="17"/>
      <c r="F40" s="19"/>
      <c r="G40" s="20">
        <v>0.8972222222222223</v>
      </c>
      <c r="H40" s="6">
        <f t="shared" si="8"/>
        <v>0.47851851851851857</v>
      </c>
      <c r="I40" s="6">
        <f t="shared" si="9"/>
        <v>0.2990740740740741</v>
      </c>
      <c r="J40" s="59">
        <v>77</v>
      </c>
    </row>
    <row r="41" spans="2:10" ht="15.75">
      <c r="B41" s="137" t="s">
        <v>0</v>
      </c>
      <c r="C41" s="158" t="s">
        <v>56</v>
      </c>
      <c r="D41" s="134">
        <v>121</v>
      </c>
      <c r="E41" s="139" t="s">
        <v>18</v>
      </c>
      <c r="F41" s="126" t="s">
        <v>190</v>
      </c>
      <c r="G41" s="140" t="s">
        <v>46</v>
      </c>
      <c r="H41" s="86" t="s">
        <v>0</v>
      </c>
      <c r="I41" s="141" t="s">
        <v>80</v>
      </c>
      <c r="J41" s="117">
        <v>77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zoomScalePageLayoutView="0" workbookViewId="0" topLeftCell="A4">
      <selection activeCell="H7" sqref="H7:I7"/>
    </sheetView>
  </sheetViews>
  <sheetFormatPr defaultColWidth="9.140625" defaultRowHeight="12.75"/>
  <cols>
    <col min="2" max="2" width="20.7109375" style="0" customWidth="1"/>
    <col min="3" max="3" width="10.8515625" style="0" customWidth="1"/>
    <col min="4" max="4" width="10.421875" style="0" customWidth="1"/>
    <col min="5" max="5" width="10.00390625" style="0" customWidth="1"/>
    <col min="6" max="6" width="10.28125" style="0" customWidth="1"/>
    <col min="7" max="7" width="11.00390625" style="0" customWidth="1"/>
    <col min="8" max="8" width="10.140625" style="0" customWidth="1"/>
    <col min="9" max="9" width="8.28125" style="0" customWidth="1"/>
    <col min="10" max="10" width="8.28125" style="60" customWidth="1"/>
    <col min="11" max="11" width="8.28125" style="122" customWidth="1"/>
    <col min="12" max="12" width="7.28125" style="122" customWidth="1"/>
  </cols>
  <sheetData>
    <row r="2" ht="13.5" thickBot="1"/>
    <row r="3" spans="2:10" ht="16.5" thickTop="1">
      <c r="B3" s="38" t="s">
        <v>210</v>
      </c>
      <c r="C3" s="39" t="s">
        <v>209</v>
      </c>
      <c r="D3" s="39"/>
      <c r="E3" s="39"/>
      <c r="F3" s="40"/>
      <c r="G3" s="41" t="s">
        <v>35</v>
      </c>
      <c r="H3" s="42"/>
      <c r="I3" s="42"/>
      <c r="J3" s="61"/>
    </row>
    <row r="4" spans="2:10" ht="15.75">
      <c r="B4" s="44" t="s">
        <v>186</v>
      </c>
      <c r="C4" s="2"/>
      <c r="D4" s="2"/>
      <c r="E4" s="2"/>
      <c r="F4" s="3"/>
      <c r="G4" s="1" t="s">
        <v>0</v>
      </c>
      <c r="H4" s="66">
        <v>4000</v>
      </c>
      <c r="I4" s="4"/>
      <c r="J4" s="62"/>
    </row>
    <row r="5" spans="2:10" ht="10.5" customHeight="1">
      <c r="B5" s="44"/>
      <c r="C5" s="2"/>
      <c r="D5" s="2"/>
      <c r="E5" s="2"/>
      <c r="F5" s="3"/>
      <c r="G5" s="1"/>
      <c r="H5" s="4"/>
      <c r="I5" s="4"/>
      <c r="J5" s="62"/>
    </row>
    <row r="6" spans="1:11" s="122" customFormat="1" ht="13.5" thickBot="1">
      <c r="A6"/>
      <c r="B6" s="56" t="s">
        <v>185</v>
      </c>
      <c r="C6" s="29" t="s">
        <v>1</v>
      </c>
      <c r="D6" s="29" t="s">
        <v>2</v>
      </c>
      <c r="E6" s="35" t="s">
        <v>15</v>
      </c>
      <c r="F6" s="31" t="s">
        <v>14</v>
      </c>
      <c r="G6" s="32" t="s">
        <v>3</v>
      </c>
      <c r="H6" s="35" t="s">
        <v>81</v>
      </c>
      <c r="I6" s="35" t="s">
        <v>78</v>
      </c>
      <c r="J6" s="63" t="s">
        <v>18</v>
      </c>
      <c r="K6" s="123"/>
    </row>
    <row r="7" spans="1:11" s="122" customFormat="1" ht="27" customHeight="1" thickTop="1">
      <c r="A7" s="67"/>
      <c r="B7" s="5" t="s">
        <v>136</v>
      </c>
      <c r="C7" s="18">
        <v>0.31666666666666665</v>
      </c>
      <c r="D7" s="17">
        <f aca="true" t="shared" si="0" ref="D7:D13">+E7-C7</f>
        <v>0.3388888888888889</v>
      </c>
      <c r="E7" s="79">
        <v>0.6555555555555556</v>
      </c>
      <c r="F7" s="19">
        <f>+G7-E7</f>
        <v>0.17083333333333328</v>
      </c>
      <c r="G7" s="21">
        <v>0.8263888888888888</v>
      </c>
      <c r="H7" s="6">
        <f aca="true" t="shared" si="1" ref="H7:H13">(+G7/4000)*1600</f>
        <v>0.33055555555555555</v>
      </c>
      <c r="I7" s="6">
        <f aca="true" t="shared" si="2" ref="I7:I13">(+G7/4000)*1000</f>
        <v>0.2065972222222222</v>
      </c>
      <c r="J7" s="59">
        <v>11</v>
      </c>
      <c r="K7" s="124"/>
    </row>
    <row r="8" spans="1:11" s="122" customFormat="1" ht="25.5" customHeight="1">
      <c r="A8" s="67"/>
      <c r="B8" s="5" t="s">
        <v>45</v>
      </c>
      <c r="C8" s="18">
        <v>0.32430555555555557</v>
      </c>
      <c r="D8" s="17">
        <f t="shared" si="0"/>
        <v>0.35902777777777767</v>
      </c>
      <c r="E8" s="79">
        <v>0.6833333333333332</v>
      </c>
      <c r="F8" s="19">
        <f aca="true" t="shared" si="3" ref="F8:F13">+G8-E8</f>
        <v>0.1805555555555557</v>
      </c>
      <c r="G8" s="21">
        <v>0.8638888888888889</v>
      </c>
      <c r="H8" s="6">
        <f t="shared" si="1"/>
        <v>0.3455555555555556</v>
      </c>
      <c r="I8" s="6">
        <f t="shared" si="2"/>
        <v>0.21597222222222223</v>
      </c>
      <c r="J8" s="59">
        <v>23</v>
      </c>
      <c r="K8" s="124"/>
    </row>
    <row r="9" spans="1:11" ht="25.5" customHeight="1">
      <c r="A9" s="67"/>
      <c r="B9" s="5" t="s">
        <v>163</v>
      </c>
      <c r="C9" s="18">
        <v>0.34027777777777773</v>
      </c>
      <c r="D9" s="17">
        <f t="shared" si="0"/>
        <v>0.3819444444444445</v>
      </c>
      <c r="E9" s="79">
        <v>0.7222222222222222</v>
      </c>
      <c r="F9" s="19">
        <f t="shared" si="3"/>
        <v>0.18541666666666679</v>
      </c>
      <c r="G9" s="21">
        <v>0.907638888888889</v>
      </c>
      <c r="H9" s="6">
        <f t="shared" si="1"/>
        <v>0.36305555555555563</v>
      </c>
      <c r="I9" s="6">
        <f t="shared" si="2"/>
        <v>0.22690972222222225</v>
      </c>
      <c r="J9" s="59">
        <v>32</v>
      </c>
      <c r="K9" s="124"/>
    </row>
    <row r="10" spans="1:11" ht="25.5" customHeight="1">
      <c r="A10" s="67"/>
      <c r="B10" s="5" t="s">
        <v>77</v>
      </c>
      <c r="C10" s="18">
        <v>0.3333333333333333</v>
      </c>
      <c r="D10" s="17">
        <f t="shared" si="0"/>
        <v>0.4000000000000001</v>
      </c>
      <c r="E10" s="79">
        <v>0.7333333333333334</v>
      </c>
      <c r="F10" s="19">
        <f t="shared" si="3"/>
        <v>0.17847222222222214</v>
      </c>
      <c r="G10" s="21">
        <v>0.9118055555555555</v>
      </c>
      <c r="H10" s="6">
        <f t="shared" si="1"/>
        <v>0.3647222222222222</v>
      </c>
      <c r="I10" s="6">
        <f t="shared" si="2"/>
        <v>0.22795138888888888</v>
      </c>
      <c r="J10" s="59">
        <v>33</v>
      </c>
      <c r="K10" s="124"/>
    </row>
    <row r="11" spans="1:11" ht="25.5" customHeight="1">
      <c r="A11" s="67"/>
      <c r="B11" s="5" t="s">
        <v>120</v>
      </c>
      <c r="C11" s="18">
        <v>0.3597222222222222</v>
      </c>
      <c r="D11" s="17">
        <f t="shared" si="0"/>
        <v>0.4298611111111111</v>
      </c>
      <c r="E11" s="79">
        <v>0.7895833333333333</v>
      </c>
      <c r="F11" s="19">
        <f t="shared" si="3"/>
        <v>0.21458333333333335</v>
      </c>
      <c r="G11" s="20" t="s">
        <v>212</v>
      </c>
      <c r="H11" s="6">
        <f t="shared" si="1"/>
        <v>0.40166666666666667</v>
      </c>
      <c r="I11" s="6">
        <f t="shared" si="2"/>
        <v>0.25104166666666666</v>
      </c>
      <c r="J11" s="59">
        <v>36</v>
      </c>
      <c r="K11" s="124"/>
    </row>
    <row r="12" spans="1:11" ht="25.5" customHeight="1">
      <c r="A12" s="67"/>
      <c r="B12" s="5" t="s">
        <v>122</v>
      </c>
      <c r="C12" s="18">
        <v>0.4222222222222222</v>
      </c>
      <c r="D12" s="17">
        <f t="shared" si="0"/>
        <v>0.41875</v>
      </c>
      <c r="E12" s="79">
        <v>0.8409722222222222</v>
      </c>
      <c r="F12" s="19">
        <f t="shared" si="3"/>
        <v>0.20972222222222214</v>
      </c>
      <c r="G12" s="20" t="s">
        <v>92</v>
      </c>
      <c r="H12" s="6">
        <f t="shared" si="1"/>
        <v>0.42027777777777775</v>
      </c>
      <c r="I12" s="6">
        <f t="shared" si="2"/>
        <v>0.2626736111111111</v>
      </c>
      <c r="J12" s="59">
        <v>38</v>
      </c>
      <c r="K12" s="124"/>
    </row>
    <row r="13" spans="1:11" ht="25.5" customHeight="1">
      <c r="A13" s="67"/>
      <c r="B13" s="5" t="s">
        <v>40</v>
      </c>
      <c r="C13" s="18">
        <v>0.47291666666666665</v>
      </c>
      <c r="D13" s="17">
        <f t="shared" si="0"/>
        <v>0.5618055555555554</v>
      </c>
      <c r="E13" s="98" t="s">
        <v>211</v>
      </c>
      <c r="F13" s="19">
        <f t="shared" si="3"/>
        <v>0.1875</v>
      </c>
      <c r="G13" s="20" t="s">
        <v>213</v>
      </c>
      <c r="H13" s="6">
        <f t="shared" si="1"/>
        <v>0.4888888888888889</v>
      </c>
      <c r="I13" s="6">
        <f t="shared" si="2"/>
        <v>0.3055555555555555</v>
      </c>
      <c r="J13" s="59">
        <v>44</v>
      </c>
      <c r="K13" s="124"/>
    </row>
    <row r="14" spans="1:10" ht="15" customHeight="1">
      <c r="A14" s="67"/>
      <c r="B14" s="137" t="s">
        <v>0</v>
      </c>
      <c r="C14" s="163" t="s">
        <v>56</v>
      </c>
      <c r="D14" s="134">
        <v>80</v>
      </c>
      <c r="E14" s="139" t="s">
        <v>18</v>
      </c>
      <c r="F14" s="126" t="s">
        <v>214</v>
      </c>
      <c r="G14" s="140" t="s">
        <v>46</v>
      </c>
      <c r="H14" s="86">
        <f>+G11-G7</f>
        <v>0.1777777777777778</v>
      </c>
      <c r="I14" s="141" t="s">
        <v>80</v>
      </c>
      <c r="J14" s="117">
        <v>44</v>
      </c>
    </row>
    <row r="15" spans="1:12" ht="20.25" customHeight="1" thickBot="1">
      <c r="A15" s="67"/>
      <c r="B15" s="57" t="s">
        <v>215</v>
      </c>
      <c r="C15" s="37" t="s">
        <v>6</v>
      </c>
      <c r="D15" s="142" t="s">
        <v>198</v>
      </c>
      <c r="E15" s="24"/>
      <c r="F15" s="24"/>
      <c r="G15" s="90" t="s">
        <v>3</v>
      </c>
      <c r="H15" s="142" t="s">
        <v>79</v>
      </c>
      <c r="I15" s="35" t="s">
        <v>86</v>
      </c>
      <c r="J15" s="63" t="s">
        <v>18</v>
      </c>
      <c r="K15" s="125" t="s">
        <v>47</v>
      </c>
      <c r="L15" s="125" t="s">
        <v>49</v>
      </c>
    </row>
    <row r="16" spans="1:12" ht="21.75" customHeight="1" thickTop="1">
      <c r="A16" s="67"/>
      <c r="B16" s="5" t="s">
        <v>117</v>
      </c>
      <c r="C16" s="18">
        <v>0.3055555555555555</v>
      </c>
      <c r="D16" s="17">
        <f aca="true" t="shared" si="4" ref="D16:D23">+G16-C16</f>
        <v>0.3229166666666667</v>
      </c>
      <c r="E16" s="17"/>
      <c r="F16" s="19"/>
      <c r="G16" s="21">
        <v>0.6284722222222222</v>
      </c>
      <c r="H16" s="6">
        <f>(+G16/3200)*1600</f>
        <v>0.3142361111111111</v>
      </c>
      <c r="I16" s="6">
        <f>(+G16/3200)*1000</f>
        <v>0.19639756944444445</v>
      </c>
      <c r="J16" s="117">
        <v>16</v>
      </c>
      <c r="K16" s="124"/>
      <c r="L16" s="124"/>
    </row>
    <row r="17" spans="1:12" ht="21.75" customHeight="1">
      <c r="A17" s="67"/>
      <c r="B17" s="5" t="s">
        <v>119</v>
      </c>
      <c r="C17" s="18">
        <v>0.3138888888888889</v>
      </c>
      <c r="D17" s="17">
        <f t="shared" si="4"/>
        <v>0.3729166666666667</v>
      </c>
      <c r="E17" s="17"/>
      <c r="F17" s="19"/>
      <c r="G17" s="21">
        <v>0.6868055555555556</v>
      </c>
      <c r="H17" s="6">
        <f aca="true" t="shared" si="5" ref="H17:H23">(+G17/3200)*1600</f>
        <v>0.3434027777777778</v>
      </c>
      <c r="I17" s="6">
        <f aca="true" t="shared" si="6" ref="I17:I23">(+G17/3200)*1000</f>
        <v>0.2146267361111111</v>
      </c>
      <c r="J17" s="117">
        <v>43</v>
      </c>
      <c r="K17" s="124"/>
      <c r="L17" s="124"/>
    </row>
    <row r="18" spans="1:12" ht="21.75" customHeight="1">
      <c r="A18" s="67"/>
      <c r="B18" s="5" t="s">
        <v>121</v>
      </c>
      <c r="C18" s="18">
        <v>0.3333333333333333</v>
      </c>
      <c r="D18" s="17">
        <f t="shared" si="4"/>
        <v>0.4104166666666667</v>
      </c>
      <c r="E18" s="17"/>
      <c r="F18" s="19"/>
      <c r="G18" s="20">
        <v>0.74375</v>
      </c>
      <c r="H18" s="6">
        <f t="shared" si="5"/>
        <v>0.371875</v>
      </c>
      <c r="I18" s="6">
        <f t="shared" si="6"/>
        <v>0.23242187500000003</v>
      </c>
      <c r="J18" s="59">
        <v>67</v>
      </c>
      <c r="K18" s="124"/>
      <c r="L18" s="124"/>
    </row>
    <row r="19" spans="1:12" ht="21.75" customHeight="1">
      <c r="A19" s="67"/>
      <c r="B19" s="5" t="s">
        <v>118</v>
      </c>
      <c r="C19" s="18">
        <v>0.3333333333333333</v>
      </c>
      <c r="D19" s="17">
        <f t="shared" si="4"/>
        <v>0.4215277777777778</v>
      </c>
      <c r="E19" s="17"/>
      <c r="F19" s="19"/>
      <c r="G19" s="20">
        <v>0.7548611111111111</v>
      </c>
      <c r="H19" s="6">
        <f t="shared" si="5"/>
        <v>0.37743055555555555</v>
      </c>
      <c r="I19" s="6">
        <f t="shared" si="6"/>
        <v>0.2358940972222222</v>
      </c>
      <c r="J19" s="59">
        <v>72</v>
      </c>
      <c r="K19" s="124"/>
      <c r="L19" s="124"/>
    </row>
    <row r="20" spans="1:12" ht="21.75" customHeight="1">
      <c r="A20" s="67"/>
      <c r="B20" s="5" t="s">
        <v>188</v>
      </c>
      <c r="C20" s="18">
        <v>0.43263888888888885</v>
      </c>
      <c r="D20" s="17">
        <f t="shared" si="4"/>
        <v>0.4118055555555556</v>
      </c>
      <c r="E20" s="17"/>
      <c r="F20" s="19"/>
      <c r="G20" s="21">
        <v>0.8444444444444444</v>
      </c>
      <c r="H20" s="6">
        <f t="shared" si="5"/>
        <v>0.42222222222222217</v>
      </c>
      <c r="I20" s="6">
        <f t="shared" si="6"/>
        <v>0.26388888888888884</v>
      </c>
      <c r="J20" s="117">
        <v>85</v>
      </c>
      <c r="K20" s="124"/>
      <c r="L20" s="124"/>
    </row>
    <row r="21" spans="1:12" ht="21.75" customHeight="1">
      <c r="A21" s="67"/>
      <c r="B21" s="5" t="s">
        <v>166</v>
      </c>
      <c r="C21" s="18">
        <v>0.3979166666666667</v>
      </c>
      <c r="D21" s="17">
        <f t="shared" si="4"/>
        <v>0.46944444444444444</v>
      </c>
      <c r="E21" s="17"/>
      <c r="F21" s="19"/>
      <c r="G21" s="21">
        <v>0.8673611111111111</v>
      </c>
      <c r="H21" s="6">
        <f t="shared" si="5"/>
        <v>0.43368055555555557</v>
      </c>
      <c r="I21" s="6">
        <f t="shared" si="6"/>
        <v>0.2710503472222222</v>
      </c>
      <c r="J21" s="117">
        <v>86</v>
      </c>
      <c r="K21" s="124"/>
      <c r="L21" s="124"/>
    </row>
    <row r="22" spans="1:12" ht="21.75" customHeight="1">
      <c r="A22" s="67"/>
      <c r="B22" s="5" t="s">
        <v>169</v>
      </c>
      <c r="C22" s="18">
        <v>0.4597222222222222</v>
      </c>
      <c r="D22" s="17">
        <f t="shared" si="4"/>
        <v>0.49374999999999997</v>
      </c>
      <c r="E22" s="17"/>
      <c r="F22" s="19"/>
      <c r="G22" s="20">
        <v>0.9534722222222222</v>
      </c>
      <c r="H22" s="6">
        <f t="shared" si="5"/>
        <v>0.47673611111111114</v>
      </c>
      <c r="I22" s="6">
        <f t="shared" si="6"/>
        <v>0.2979600694444444</v>
      </c>
      <c r="J22" s="59">
        <v>88</v>
      </c>
      <c r="K22" s="124"/>
      <c r="L22" s="124"/>
    </row>
    <row r="23" spans="1:10" ht="22.5" customHeight="1">
      <c r="A23" s="76"/>
      <c r="B23" s="5" t="s">
        <v>167</v>
      </c>
      <c r="C23" s="18">
        <v>0.4444444444444444</v>
      </c>
      <c r="D23" s="17">
        <f t="shared" si="4"/>
        <v>0.5375</v>
      </c>
      <c r="E23" s="17"/>
      <c r="F23" s="19"/>
      <c r="G23" s="20">
        <v>0.9819444444444444</v>
      </c>
      <c r="H23" s="6">
        <f t="shared" si="5"/>
        <v>0.49097222222222214</v>
      </c>
      <c r="I23" s="6">
        <f t="shared" si="6"/>
        <v>0.30685763888888884</v>
      </c>
      <c r="J23" s="59">
        <v>89</v>
      </c>
    </row>
    <row r="24" spans="2:10" ht="15.75">
      <c r="B24" s="137" t="s">
        <v>0</v>
      </c>
      <c r="C24" s="163" t="s">
        <v>56</v>
      </c>
      <c r="D24" s="134">
        <v>149</v>
      </c>
      <c r="E24" s="139" t="s">
        <v>18</v>
      </c>
      <c r="F24" s="126" t="s">
        <v>216</v>
      </c>
      <c r="G24" s="140" t="s">
        <v>46</v>
      </c>
      <c r="H24" s="86">
        <f>+G20-G16</f>
        <v>0.21597222222222223</v>
      </c>
      <c r="I24" s="141" t="s">
        <v>80</v>
      </c>
      <c r="J24" s="117">
        <v>89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</dc:creator>
  <cp:keywords/>
  <dc:description/>
  <cp:lastModifiedBy>user</cp:lastModifiedBy>
  <cp:lastPrinted>2014-11-13T13:19:44Z</cp:lastPrinted>
  <dcterms:created xsi:type="dcterms:W3CDTF">2007-11-12T15:18:22Z</dcterms:created>
  <dcterms:modified xsi:type="dcterms:W3CDTF">2014-11-14T14:29:09Z</dcterms:modified>
  <cp:category/>
  <cp:version/>
  <cp:contentType/>
  <cp:contentStatus/>
</cp:coreProperties>
</file>