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76" windowWidth="9045" windowHeight="7770" tabRatio="806" firstSheet="11" activeTab="16"/>
  </bookViews>
  <sheets>
    <sheet name="B-hill" sheetId="1" r:id="rId1"/>
    <sheet name="G-Hill" sheetId="2" r:id="rId2"/>
    <sheet name="B-NorthW" sheetId="3" r:id="rId3"/>
    <sheet name="G-NorthW" sheetId="4" r:id="rId4"/>
    <sheet name="B-Bemidji" sheetId="5" r:id="rId5"/>
    <sheet name="G- Bemidji" sheetId="6" r:id="rId6"/>
    <sheet name="bagley - Boys" sheetId="7" r:id="rId7"/>
    <sheet name="Bagley - G" sheetId="8" r:id="rId8"/>
    <sheet name="Milica B" sheetId="9" r:id="rId9"/>
    <sheet name="Milica G" sheetId="10" r:id="rId10"/>
    <sheet name="G- EGF" sheetId="11" r:id="rId11"/>
    <sheet name="B-EGF" sheetId="12" r:id="rId12"/>
    <sheet name="GF - G" sheetId="13" r:id="rId13"/>
    <sheet name="GF- B" sheetId="14" r:id="rId14"/>
    <sheet name="EDC - B" sheetId="15" r:id="rId15"/>
    <sheet name="EDC - G" sheetId="16" r:id="rId16"/>
    <sheet name="State - G" sheetId="17" r:id="rId17"/>
    <sheet name="State B" sheetId="18" r:id="rId18"/>
    <sheet name="NTN-B" sheetId="19" r:id="rId19"/>
    <sheet name="NTN-g" sheetId="20" r:id="rId20"/>
  </sheets>
  <definedNames>
    <definedName name="_xlnm.Print_Area" localSheetId="6">'bagley - Boys'!$B$3:$K$23</definedName>
    <definedName name="_xlnm.Print_Area" localSheetId="7">'Bagley - G'!$B$3:$K$31</definedName>
    <definedName name="_xlnm.Print_Area" localSheetId="4">'B-Bemidji'!$B$3:$M$39</definedName>
    <definedName name="_xlnm.Print_Area" localSheetId="11">'B-EGF'!$B$3:$L$31</definedName>
    <definedName name="_xlnm.Print_Area" localSheetId="0">'B-hill'!$B$3:$M$31</definedName>
    <definedName name="_xlnm.Print_Area" localSheetId="2">'B-NorthW'!$B$3:$N$36</definedName>
    <definedName name="_xlnm.Print_Area" localSheetId="14">'EDC - B'!$B$3:$L$37</definedName>
    <definedName name="_xlnm.Print_Area" localSheetId="15">'EDC - G'!$B$3:$J$36</definedName>
    <definedName name="_xlnm.Print_Area" localSheetId="5">'G- Bemidji'!$B$3:$J$36</definedName>
    <definedName name="_xlnm.Print_Area" localSheetId="10">'G- EGF'!$B$3:$J$33</definedName>
    <definedName name="_xlnm.Print_Area" localSheetId="12">'GF - G'!$B$3:$J$38</definedName>
    <definedName name="_xlnm.Print_Area" localSheetId="13">'GF- B'!$B$3:$L$35</definedName>
    <definedName name="_xlnm.Print_Area" localSheetId="1">'G-Hill'!$B$3:$K$35</definedName>
    <definedName name="_xlnm.Print_Area" localSheetId="3">'G-NorthW'!$B$3:$L$35</definedName>
    <definedName name="_xlnm.Print_Area" localSheetId="8">'Milica B'!$B$3:$L$31</definedName>
    <definedName name="_xlnm.Print_Area" localSheetId="9">'Milica G'!$B$3:$K$37</definedName>
    <definedName name="_xlnm.Print_Area" localSheetId="18">'NTN-B'!$B$3:$R$31</definedName>
    <definedName name="_xlnm.Print_Area" localSheetId="16">'State - G'!$B$3:$I$16</definedName>
    <definedName name="_xlnm.Print_Area" localSheetId="17">'State B'!$B$3:$L$17</definedName>
  </definedNames>
  <calcPr fullCalcOnLoad="1"/>
</workbook>
</file>

<file path=xl/sharedStrings.xml><?xml version="1.0" encoding="utf-8"?>
<sst xmlns="http://schemas.openxmlformats.org/spreadsheetml/2006/main" count="1269" uniqueCount="278">
  <si>
    <t xml:space="preserve"> </t>
  </si>
  <si>
    <t>1st Mile</t>
  </si>
  <si>
    <t>2m split</t>
  </si>
  <si>
    <t>Final Time</t>
  </si>
  <si>
    <t>Average/mile</t>
  </si>
  <si>
    <t>Average/1000</t>
  </si>
  <si>
    <t>Medal, Kaitlin</t>
  </si>
  <si>
    <t>1st mile</t>
  </si>
  <si>
    <t>McMillan, Lauren</t>
  </si>
  <si>
    <t>2m total</t>
  </si>
  <si>
    <t>3m split</t>
  </si>
  <si>
    <t>3m total</t>
  </si>
  <si>
    <t>Harlow, Shane</t>
  </si>
  <si>
    <t>Torrey, Mike</t>
  </si>
  <si>
    <t>Jv boys 4K</t>
  </si>
  <si>
    <t>Torrey, Alex</t>
  </si>
  <si>
    <t>Houska, Ben</t>
  </si>
  <si>
    <t>Torrey, Andrew</t>
  </si>
  <si>
    <t>2&amp;3 Avg</t>
  </si>
  <si>
    <t>Fisher, Tom</t>
  </si>
  <si>
    <t>True 5K course</t>
  </si>
  <si>
    <t>True 4K course</t>
  </si>
  <si>
    <t>last half mile</t>
  </si>
  <si>
    <t>2 mile Total</t>
  </si>
  <si>
    <t>Last Half mile</t>
  </si>
  <si>
    <t>Northwood</t>
  </si>
  <si>
    <t>Varsity 5k</t>
  </si>
  <si>
    <t>Middle School 3k</t>
  </si>
  <si>
    <t>Varsity 4k</t>
  </si>
  <si>
    <t>Shafer, Paul</t>
  </si>
  <si>
    <t>Gerszewski, Justin</t>
  </si>
  <si>
    <t>Helgeson, Ted</t>
  </si>
  <si>
    <t>Wood, Ben</t>
  </si>
  <si>
    <t>Place</t>
  </si>
  <si>
    <t>Lindsay, Ali</t>
  </si>
  <si>
    <t>Roehl, Camron</t>
  </si>
  <si>
    <t>Murphy, Keelan</t>
  </si>
  <si>
    <t>Sand, Jaclyn</t>
  </si>
  <si>
    <t>GF Inv</t>
  </si>
  <si>
    <t>Ackley, Nick</t>
  </si>
  <si>
    <t xml:space="preserve">Weather  </t>
  </si>
  <si>
    <t>True 4K distance:</t>
  </si>
  <si>
    <t>True 5K course distance: 5000m</t>
  </si>
  <si>
    <t xml:space="preserve">True 5K course distance: </t>
  </si>
  <si>
    <t>Cominghay, Ari</t>
  </si>
  <si>
    <t>Jr High Girls 3k</t>
  </si>
  <si>
    <t>Thomas, Jordyn</t>
  </si>
  <si>
    <t>NTN - Preregionals</t>
  </si>
  <si>
    <t>Jensen, Shane</t>
  </si>
  <si>
    <t>24:01</t>
  </si>
  <si>
    <t>Milaca</t>
  </si>
  <si>
    <t>DNR</t>
  </si>
  <si>
    <t>NTN</t>
  </si>
  <si>
    <t>Team Avg</t>
  </si>
  <si>
    <t>Top 5 Avg</t>
  </si>
  <si>
    <t>Nov 14th, 2009</t>
  </si>
  <si>
    <t>Diff</t>
  </si>
  <si>
    <t>11/15/08</t>
  </si>
  <si>
    <t>PreNTN</t>
  </si>
  <si>
    <t>place</t>
  </si>
  <si>
    <t>2008-2009</t>
  </si>
  <si>
    <t>Roehl, Grace</t>
  </si>
  <si>
    <t>Cox, Rachel</t>
  </si>
  <si>
    <t>Corrected</t>
  </si>
  <si>
    <t xml:space="preserve">Weather: </t>
  </si>
  <si>
    <t>Larsen, Lily</t>
  </si>
  <si>
    <t>2:15 JV Boys 5k</t>
  </si>
  <si>
    <t>11:15 9th boys  5k</t>
  </si>
  <si>
    <t>2:00 JV Girls</t>
  </si>
  <si>
    <t>Wolfe, Juliet</t>
  </si>
  <si>
    <t>Larsen, Leif</t>
  </si>
  <si>
    <t>Ackley, Karly</t>
  </si>
  <si>
    <t>Cox, Emily</t>
  </si>
  <si>
    <t>Allan, Meghan</t>
  </si>
  <si>
    <t>Johnson, McKenzie</t>
  </si>
  <si>
    <t>Devine, Thomas</t>
  </si>
  <si>
    <t>Total Runners</t>
  </si>
  <si>
    <t>Weather</t>
  </si>
  <si>
    <t xml:space="preserve">True 4K course distance: </t>
  </si>
  <si>
    <t>Carlson, Adam</t>
  </si>
  <si>
    <t>Dianat, Alex</t>
  </si>
  <si>
    <t>Oen, Sophie</t>
  </si>
  <si>
    <t>Wylot, Chloe</t>
  </si>
  <si>
    <t>10:45   7th girls 3200m</t>
  </si>
  <si>
    <t>12:30 Varsity AAA girls</t>
  </si>
  <si>
    <t>1:15 Varsity AAA</t>
  </si>
  <si>
    <t>Hillsboro</t>
  </si>
  <si>
    <t>Kelly, Ian</t>
  </si>
  <si>
    <t>Young, Tyler</t>
  </si>
  <si>
    <t>Rowley, Cody</t>
  </si>
  <si>
    <t>Keogh, Ryan</t>
  </si>
  <si>
    <t>Young, Britta</t>
  </si>
  <si>
    <t>Torrey, Rachel</t>
  </si>
  <si>
    <t>Johnson, Natalie</t>
  </si>
  <si>
    <t>Barth, Heather</t>
  </si>
  <si>
    <t>Scott, Alexia</t>
  </si>
  <si>
    <t>Mitchell, Lexie</t>
  </si>
  <si>
    <t>Weiss, Miranda</t>
  </si>
  <si>
    <t>Total runners</t>
  </si>
  <si>
    <t xml:space="preserve">True 4k course distance </t>
  </si>
  <si>
    <t>Gibson, Kegan</t>
  </si>
  <si>
    <t>Bertsch, Brenna</t>
  </si>
  <si>
    <t>Halvorson, Olivia</t>
  </si>
  <si>
    <t>Poitra, Nikki</t>
  </si>
  <si>
    <t>Ritterman, Lauren</t>
  </si>
  <si>
    <t>4k</t>
  </si>
  <si>
    <t>5k</t>
  </si>
  <si>
    <t>Bemidji</t>
  </si>
  <si>
    <t>Hettich, David</t>
  </si>
  <si>
    <t>Middle School 3200</t>
  </si>
  <si>
    <t>JV 4k</t>
  </si>
  <si>
    <t>Jr High Girls 3200</t>
  </si>
  <si>
    <t>Jackson, Maia</t>
  </si>
  <si>
    <t>Lunski, Alexis</t>
  </si>
  <si>
    <t>Gap time</t>
  </si>
  <si>
    <t>Gap Time</t>
  </si>
  <si>
    <t>3k Time</t>
  </si>
  <si>
    <t>Reck, Mason</t>
  </si>
  <si>
    <t>Avg/mile</t>
  </si>
  <si>
    <t>4k time</t>
  </si>
  <si>
    <t>3k</t>
  </si>
  <si>
    <t>Austin, Wes</t>
  </si>
  <si>
    <t>JrH 3K</t>
  </si>
  <si>
    <t>Middle School 3000</t>
  </si>
  <si>
    <t>Bagley</t>
  </si>
  <si>
    <t>Sept 18th, 2012</t>
  </si>
  <si>
    <t>Garinger, Connor</t>
  </si>
  <si>
    <t>Colgrove, Darian</t>
  </si>
  <si>
    <t>Sept 22nd,  2012</t>
  </si>
  <si>
    <t>Phelps,Parker</t>
  </si>
  <si>
    <t>Andrew, Torrey</t>
  </si>
  <si>
    <t>Garinger, Conner</t>
  </si>
  <si>
    <t>Sept 22nd, Saturday</t>
  </si>
  <si>
    <t>10:30   8th girls 3200m</t>
  </si>
  <si>
    <t>Cox,Emily</t>
  </si>
  <si>
    <t>Weiss,Miranda</t>
  </si>
  <si>
    <t>Comminghay, Ari</t>
  </si>
  <si>
    <t>Gap Time 1:17</t>
  </si>
  <si>
    <t>Gap Time 1:33</t>
  </si>
  <si>
    <t>149</t>
  </si>
  <si>
    <t>3k time</t>
  </si>
  <si>
    <t xml:space="preserve">Gap time </t>
  </si>
  <si>
    <t>4th/7</t>
  </si>
  <si>
    <t>points 95</t>
  </si>
  <si>
    <t>26:40</t>
  </si>
  <si>
    <t>26:39</t>
  </si>
  <si>
    <t>Gap time 1:25</t>
  </si>
  <si>
    <t>22nd/44</t>
  </si>
  <si>
    <t>604 points</t>
  </si>
  <si>
    <t>Gap time 5:00</t>
  </si>
  <si>
    <t>34th/39</t>
  </si>
  <si>
    <t>points939</t>
  </si>
  <si>
    <t>7th/20</t>
  </si>
  <si>
    <t>198 points</t>
  </si>
  <si>
    <t>5th/22</t>
  </si>
  <si>
    <t>144 points</t>
  </si>
  <si>
    <t>Weather   50, med wind</t>
  </si>
  <si>
    <t>EGF</t>
  </si>
  <si>
    <t>1st/7</t>
  </si>
  <si>
    <t>Meet -</t>
  </si>
  <si>
    <t>Hillsboro, Aug 24th, 2013</t>
  </si>
  <si>
    <t>Caraballo, Chris</t>
  </si>
  <si>
    <t>Dorward, Shay</t>
  </si>
  <si>
    <t>Green, Chris</t>
  </si>
  <si>
    <t>Points</t>
  </si>
  <si>
    <t>Osborn, Richie</t>
  </si>
  <si>
    <t>Stancliff, Rex</t>
  </si>
  <si>
    <t>Oen, Cole</t>
  </si>
  <si>
    <t>Nelson, Zach</t>
  </si>
  <si>
    <t>Reese, Cedric</t>
  </si>
  <si>
    <t>Gagnon, Taylor</t>
  </si>
  <si>
    <t>Reese, Seb</t>
  </si>
  <si>
    <t>Aug 24th, 2013</t>
  </si>
  <si>
    <t>Powell, Maggie</t>
  </si>
  <si>
    <t>Lunski, Lexi</t>
  </si>
  <si>
    <t>Roehl, Alexis</t>
  </si>
  <si>
    <t>William, Mandy</t>
  </si>
  <si>
    <t>Hunter, Aislinn</t>
  </si>
  <si>
    <t>Medrud, Tyanna</t>
  </si>
  <si>
    <t>Washington, Arie</t>
  </si>
  <si>
    <t>Scott, Aleixa</t>
  </si>
  <si>
    <t>Newton, Jacob</t>
  </si>
  <si>
    <t>86, 20mph winds, hot</t>
  </si>
  <si>
    <t>4756 k</t>
  </si>
  <si>
    <t>86, 20 mph winds, hot</t>
  </si>
  <si>
    <t>Diemert, Madsion</t>
  </si>
  <si>
    <t>2nd</t>
  </si>
  <si>
    <t>3890 meters</t>
  </si>
  <si>
    <t>1st/17</t>
  </si>
  <si>
    <t>26:08</t>
  </si>
  <si>
    <t>JrH Boys 3k</t>
  </si>
  <si>
    <t>Hutchinson, Farruzah</t>
  </si>
  <si>
    <t>1st/12</t>
  </si>
  <si>
    <t>24:22</t>
  </si>
  <si>
    <t>27:20</t>
  </si>
  <si>
    <t>24:20</t>
  </si>
  <si>
    <t>6:45</t>
  </si>
  <si>
    <t>JV Girls 3k</t>
  </si>
  <si>
    <t>Sept 29, 2013</t>
  </si>
  <si>
    <t>Team place</t>
  </si>
  <si>
    <t>Team points</t>
  </si>
  <si>
    <t>Tandberg, Gus</t>
  </si>
  <si>
    <t>Diemert, Madison</t>
  </si>
  <si>
    <t>Cox, Shanlee</t>
  </si>
  <si>
    <t>Aug 29th, 2013</t>
  </si>
  <si>
    <t>Williamson, Mandy</t>
  </si>
  <si>
    <t>Killichowski, Emily</t>
  </si>
  <si>
    <t>Demuth, Courtney</t>
  </si>
  <si>
    <t>Avg 1000</t>
  </si>
  <si>
    <t>Avg Mile</t>
  </si>
  <si>
    <t>Avg mile</t>
  </si>
  <si>
    <t>1st/14</t>
  </si>
  <si>
    <t># Runners</t>
  </si>
  <si>
    <t>2nd/19</t>
  </si>
  <si>
    <t>Avg 1600</t>
  </si>
  <si>
    <t># Runner</t>
  </si>
  <si>
    <t>1st/19</t>
  </si>
  <si>
    <t># runner</t>
  </si>
  <si>
    <t>4th/15</t>
  </si>
  <si>
    <t>3rd/12</t>
  </si>
  <si>
    <t>Weather  85, light wind, muggy</t>
  </si>
  <si>
    <t>Sept 6th, 2013</t>
  </si>
  <si>
    <t>Two Crow, Daniel</t>
  </si>
  <si>
    <t>Reese, Sebastian</t>
  </si>
  <si>
    <t>Paulson, Clayton</t>
  </si>
  <si>
    <t>Charette, Olivia</t>
  </si>
  <si>
    <t>Avg 100</t>
  </si>
  <si>
    <t>Weather:    very rolling course</t>
  </si>
  <si>
    <t>Kilichowski, Emily</t>
  </si>
  <si>
    <t>25:05</t>
  </si>
  <si>
    <t>1st/5</t>
  </si>
  <si>
    <t>4th/8</t>
  </si>
  <si>
    <t>1st/8</t>
  </si>
  <si>
    <t>6th/9</t>
  </si>
  <si>
    <t>Windy, 75</t>
  </si>
  <si>
    <t>Gibson, Eryx</t>
  </si>
  <si>
    <t>Reese, Sebastien</t>
  </si>
  <si>
    <t>Julien, Cavanuagh</t>
  </si>
  <si>
    <t>24:52</t>
  </si>
  <si>
    <t>27:43</t>
  </si>
  <si>
    <t>25:13</t>
  </si>
  <si>
    <t>27:39</t>
  </si>
  <si>
    <t>1st/9</t>
  </si>
  <si>
    <t>Sept 26th, 2013</t>
  </si>
  <si>
    <t>Weather:    75, windy</t>
  </si>
  <si>
    <t>Hutichison, Farruzah</t>
  </si>
  <si>
    <t>last 1/2</t>
  </si>
  <si>
    <t>2 m Total</t>
  </si>
  <si>
    <t>Oct 5th, 2013</t>
  </si>
  <si>
    <t>JV Girls  4k</t>
  </si>
  <si>
    <t>JrH  3k</t>
  </si>
  <si>
    <t>Charlette, Olivia</t>
  </si>
  <si>
    <t>JV Boys 5k</t>
  </si>
  <si>
    <t>24:23</t>
  </si>
  <si>
    <t>26:19</t>
  </si>
  <si>
    <t>1st/6</t>
  </si>
  <si>
    <t xml:space="preserve">Weather:  40, heavy rain, 20 mph </t>
  </si>
  <si>
    <t>wet wet course</t>
  </si>
  <si>
    <t>3rd/5</t>
  </si>
  <si>
    <t>24:37</t>
  </si>
  <si>
    <t>25:00</t>
  </si>
  <si>
    <t>26:18</t>
  </si>
  <si>
    <t>2nd/6</t>
  </si>
  <si>
    <t>5th/9</t>
  </si>
  <si>
    <t>Grand Forks</t>
  </si>
  <si>
    <t>Oct 12th, 2013</t>
  </si>
  <si>
    <t>GF</t>
  </si>
  <si>
    <t>1st/10</t>
  </si>
  <si>
    <t>DNF</t>
  </si>
  <si>
    <t>3rd/11</t>
  </si>
  <si>
    <t>Weather 48, rainy</t>
  </si>
  <si>
    <t>Very sloppy course</t>
  </si>
  <si>
    <t>Oct 26th, 2013</t>
  </si>
  <si>
    <t>Weather 40,</t>
  </si>
  <si>
    <t>med wind</t>
  </si>
  <si>
    <t>Valley City</t>
  </si>
  <si>
    <t>4th/18, 159 pts</t>
  </si>
  <si>
    <t>5th/18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</si>
</sst>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color indexed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2"/>
      <color indexed="14"/>
      <name val="Times New Roman"/>
      <family val="1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4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2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20" fontId="6" fillId="0" borderId="13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20" fontId="6" fillId="0" borderId="20" xfId="0" applyNumberFormat="1" applyFont="1" applyBorder="1" applyAlignment="1" quotePrefix="1">
      <alignment horizontal="center"/>
    </xf>
    <xf numFmtId="20" fontId="6" fillId="0" borderId="20" xfId="0" applyNumberFormat="1" applyFont="1" applyBorder="1" applyAlignment="1">
      <alignment horizontal="center"/>
    </xf>
    <xf numFmtId="20" fontId="0" fillId="33" borderId="14" xfId="0" applyNumberFormat="1" applyFill="1" applyBorder="1" applyAlignment="1">
      <alignment horizontal="center"/>
    </xf>
    <xf numFmtId="20" fontId="2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21" xfId="0" applyNumberFormat="1" applyFont="1" applyBorder="1" applyAlignment="1" quotePrefix="1">
      <alignment horizontal="center"/>
    </xf>
    <xf numFmtId="20" fontId="6" fillId="0" borderId="22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33" borderId="24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0" fillId="33" borderId="38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/>
    </xf>
    <xf numFmtId="20" fontId="6" fillId="33" borderId="14" xfId="0" applyNumberFormat="1" applyFont="1" applyFill="1" applyBorder="1" applyAlignment="1">
      <alignment horizontal="center"/>
    </xf>
    <xf numFmtId="20" fontId="6" fillId="33" borderId="14" xfId="0" applyNumberFormat="1" applyFont="1" applyFill="1" applyBorder="1" applyAlignment="1">
      <alignment horizontal="left"/>
    </xf>
    <xf numFmtId="20" fontId="6" fillId="33" borderId="36" xfId="0" applyNumberFormat="1" applyFont="1" applyFill="1" applyBorder="1" applyAlignment="1">
      <alignment horizontal="center"/>
    </xf>
    <xf numFmtId="20" fontId="6" fillId="0" borderId="39" xfId="0" applyNumberFormat="1" applyFont="1" applyBorder="1" applyAlignment="1">
      <alignment horizontal="center"/>
    </xf>
    <xf numFmtId="0" fontId="6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20" fontId="6" fillId="0" borderId="19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2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33" borderId="38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37" xfId="0" applyNumberFormat="1" applyBorder="1" applyAlignment="1">
      <alignment/>
    </xf>
    <xf numFmtId="0" fontId="1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37" fontId="0" fillId="0" borderId="43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6" fillId="33" borderId="45" xfId="0" applyNumberFormat="1" applyFont="1" applyFill="1" applyBorder="1" applyAlignment="1">
      <alignment horizontal="center"/>
    </xf>
    <xf numFmtId="20" fontId="2" fillId="33" borderId="45" xfId="0" applyNumberFormat="1" applyFont="1" applyFill="1" applyBorder="1" applyAlignment="1">
      <alignment horizontal="center"/>
    </xf>
    <xf numFmtId="20" fontId="6" fillId="33" borderId="45" xfId="0" applyNumberFormat="1" applyFont="1" applyFill="1" applyBorder="1" applyAlignment="1">
      <alignment horizontal="left"/>
    </xf>
    <xf numFmtId="20" fontId="0" fillId="33" borderId="45" xfId="0" applyNumberFormat="1" applyFill="1" applyBorder="1" applyAlignment="1">
      <alignment horizontal="center"/>
    </xf>
    <xf numFmtId="20" fontId="6" fillId="33" borderId="46" xfId="0" applyNumberFormat="1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46" xfId="0" applyFont="1" applyFill="1" applyBorder="1" applyAlignment="1">
      <alignment/>
    </xf>
    <xf numFmtId="0" fontId="7" fillId="33" borderId="45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3" borderId="47" xfId="0" applyFill="1" applyBorder="1" applyAlignment="1">
      <alignment horizontal="center"/>
    </xf>
    <xf numFmtId="20" fontId="6" fillId="0" borderId="48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20" fontId="6" fillId="0" borderId="44" xfId="0" applyNumberFormat="1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20" fontId="6" fillId="0" borderId="5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7" fontId="0" fillId="0" borderId="5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" fontId="0" fillId="0" borderId="52" xfId="0" applyNumberFormat="1" applyBorder="1" applyAlignment="1">
      <alignment horizontal="center"/>
    </xf>
    <xf numFmtId="1" fontId="1" fillId="0" borderId="29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6" fillId="33" borderId="2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53" xfId="0" applyFont="1" applyBorder="1" applyAlignment="1">
      <alignment/>
    </xf>
    <xf numFmtId="20" fontId="6" fillId="0" borderId="54" xfId="0" applyNumberFormat="1" applyFont="1" applyBorder="1" applyAlignment="1">
      <alignment horizontal="center"/>
    </xf>
    <xf numFmtId="20" fontId="6" fillId="0" borderId="55" xfId="0" applyNumberFormat="1" applyFont="1" applyBorder="1" applyAlignment="1">
      <alignment horizontal="center"/>
    </xf>
    <xf numFmtId="20" fontId="0" fillId="0" borderId="55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20" fontId="6" fillId="0" borderId="56" xfId="0" applyNumberFormat="1" applyFon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5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20" fontId="9" fillId="0" borderId="0" xfId="0" applyNumberFormat="1" applyFont="1" applyBorder="1" applyAlignment="1">
      <alignment horizontal="center"/>
    </xf>
    <xf numFmtId="20" fontId="9" fillId="0" borderId="0" xfId="0" applyNumberFormat="1" applyFont="1" applyAlignment="1">
      <alignment horizontal="center"/>
    </xf>
    <xf numFmtId="20" fontId="0" fillId="0" borderId="0" xfId="0" applyNumberFormat="1" applyBorder="1" applyAlignment="1">
      <alignment horizontal="center"/>
    </xf>
    <xf numFmtId="47" fontId="6" fillId="33" borderId="36" xfId="0" applyNumberFormat="1" applyFont="1" applyFill="1" applyBorder="1" applyAlignment="1">
      <alignment horizontal="center"/>
    </xf>
    <xf numFmtId="20" fontId="6" fillId="0" borderId="58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0" borderId="36" xfId="0" applyFont="1" applyBorder="1" applyAlignment="1">
      <alignment horizontal="left"/>
    </xf>
    <xf numFmtId="20" fontId="6" fillId="0" borderId="59" xfId="0" applyNumberFormat="1" applyFont="1" applyBorder="1" applyAlignment="1">
      <alignment horizontal="center"/>
    </xf>
    <xf numFmtId="37" fontId="6" fillId="0" borderId="43" xfId="0" applyNumberFormat="1" applyFont="1" applyBorder="1" applyAlignment="1">
      <alignment horizontal="center"/>
    </xf>
    <xf numFmtId="20" fontId="6" fillId="0" borderId="19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0" fontId="6" fillId="0" borderId="13" xfId="0" applyNumberFormat="1" applyFont="1" applyBorder="1" applyAlignment="1">
      <alignment horizontal="right"/>
    </xf>
    <xf numFmtId="37" fontId="0" fillId="0" borderId="42" xfId="0" applyNumberFormat="1" applyBorder="1" applyAlignment="1">
      <alignment horizontal="center"/>
    </xf>
    <xf numFmtId="20" fontId="0" fillId="0" borderId="23" xfId="0" applyNumberFormat="1" applyFont="1" applyBorder="1" applyAlignment="1">
      <alignment horizontal="center"/>
    </xf>
    <xf numFmtId="20" fontId="0" fillId="0" borderId="13" xfId="0" applyNumberFormat="1" applyFont="1" applyBorder="1" applyAlignment="1" quotePrefix="1">
      <alignment horizontal="center"/>
    </xf>
    <xf numFmtId="20" fontId="1" fillId="0" borderId="0" xfId="0" applyNumberFormat="1" applyFont="1" applyBorder="1" applyAlignment="1">
      <alignment/>
    </xf>
    <xf numFmtId="1" fontId="10" fillId="0" borderId="37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0" fillId="0" borderId="44" xfId="0" applyBorder="1" applyAlignment="1">
      <alignment/>
    </xf>
    <xf numFmtId="0" fontId="0" fillId="0" borderId="60" xfId="0" applyBorder="1" applyAlignment="1">
      <alignment/>
    </xf>
    <xf numFmtId="20" fontId="6" fillId="0" borderId="44" xfId="0" applyNumberFormat="1" applyFont="1" applyBorder="1" applyAlignment="1">
      <alignment horizontal="left"/>
    </xf>
    <xf numFmtId="20" fontId="6" fillId="0" borderId="10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34" borderId="37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37" xfId="0" applyNumberFormat="1" applyFont="1" applyFill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0" fontId="6" fillId="34" borderId="24" xfId="0" applyNumberFormat="1" applyFont="1" applyFill="1" applyBorder="1" applyAlignment="1">
      <alignment horizontal="left"/>
    </xf>
    <xf numFmtId="0" fontId="6" fillId="0" borderId="13" xfId="0" applyFont="1" applyBorder="1" applyAlignment="1">
      <alignment/>
    </xf>
    <xf numFmtId="1" fontId="6" fillId="0" borderId="42" xfId="0" applyNumberFormat="1" applyFont="1" applyBorder="1" applyAlignment="1">
      <alignment horizontal="center"/>
    </xf>
    <xf numFmtId="15" fontId="1" fillId="0" borderId="28" xfId="0" applyNumberFormat="1" applyFont="1" applyBorder="1" applyAlignment="1" quotePrefix="1">
      <alignment/>
    </xf>
    <xf numFmtId="20" fontId="0" fillId="0" borderId="4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19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15" fontId="1" fillId="0" borderId="28" xfId="0" applyNumberFormat="1" applyFont="1" applyBorder="1" applyAlignment="1">
      <alignment/>
    </xf>
    <xf numFmtId="1" fontId="0" fillId="0" borderId="4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0" fontId="0" fillId="0" borderId="0" xfId="0" applyNumberFormat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37" fontId="0" fillId="0" borderId="4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20" fontId="0" fillId="0" borderId="14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20" fontId="6" fillId="0" borderId="42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/>
    </xf>
    <xf numFmtId="20" fontId="6" fillId="0" borderId="35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35" xfId="0" applyFont="1" applyBorder="1" applyAlignment="1">
      <alignment/>
    </xf>
    <xf numFmtId="20" fontId="6" fillId="0" borderId="18" xfId="0" applyNumberFormat="1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6" fillId="0" borderId="35" xfId="0" applyNumberFormat="1" applyFont="1" applyBorder="1" applyAlignment="1">
      <alignment horizontal="left"/>
    </xf>
    <xf numFmtId="20" fontId="6" fillId="0" borderId="13" xfId="0" applyNumberFormat="1" applyFont="1" applyBorder="1" applyAlignment="1">
      <alignment horizontal="left"/>
    </xf>
    <xf numFmtId="20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16" fillId="33" borderId="4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0" fontId="0" fillId="0" borderId="0" xfId="0" applyNumberFormat="1" applyFont="1" applyBorder="1" applyAlignment="1" quotePrefix="1">
      <alignment horizontal="center"/>
    </xf>
    <xf numFmtId="20" fontId="6" fillId="0" borderId="51" xfId="0" applyNumberFormat="1" applyFont="1" applyBorder="1" applyAlignment="1" quotePrefix="1">
      <alignment horizontal="center"/>
    </xf>
    <xf numFmtId="20" fontId="6" fillId="0" borderId="61" xfId="0" applyNumberFormat="1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3" xfId="0" applyNumberForma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62" xfId="0" applyNumberFormat="1" applyBorder="1" applyAlignment="1">
      <alignment horizontal="center"/>
    </xf>
    <xf numFmtId="20" fontId="6" fillId="0" borderId="63" xfId="0" applyNumberFormat="1" applyFont="1" applyBorder="1" applyAlignment="1">
      <alignment horizontal="center"/>
    </xf>
    <xf numFmtId="0" fontId="6" fillId="0" borderId="62" xfId="0" applyFont="1" applyBorder="1" applyAlignment="1">
      <alignment horizontal="left"/>
    </xf>
    <xf numFmtId="1" fontId="6" fillId="0" borderId="6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0" fontId="6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20" fontId="6" fillId="0" borderId="62" xfId="0" applyNumberFormat="1" applyFont="1" applyBorder="1" applyAlignment="1">
      <alignment horizontal="center"/>
    </xf>
    <xf numFmtId="20" fontId="57" fillId="35" borderId="39" xfId="0" applyNumberFormat="1" applyFont="1" applyFill="1" applyBorder="1" applyAlignment="1">
      <alignment horizontal="center"/>
    </xf>
    <xf numFmtId="0" fontId="57" fillId="35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/>
    </xf>
    <xf numFmtId="20" fontId="57" fillId="35" borderId="18" xfId="0" applyNumberFormat="1" applyFont="1" applyFill="1" applyBorder="1" applyAlignment="1">
      <alignment horizontal="center"/>
    </xf>
    <xf numFmtId="0" fontId="57" fillId="35" borderId="13" xfId="0" applyFont="1" applyFill="1" applyBorder="1" applyAlignment="1">
      <alignment horizontal="center"/>
    </xf>
    <xf numFmtId="20" fontId="57" fillId="35" borderId="20" xfId="0" applyNumberFormat="1" applyFont="1" applyFill="1" applyBorder="1" applyAlignment="1">
      <alignment horizontal="center"/>
    </xf>
    <xf numFmtId="20" fontId="58" fillId="35" borderId="19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20" fontId="57" fillId="35" borderId="18" xfId="0" applyNumberFormat="1" applyFont="1" applyFill="1" applyBorder="1" applyAlignment="1">
      <alignment horizontal="center"/>
    </xf>
    <xf numFmtId="20" fontId="57" fillId="35" borderId="18" xfId="0" applyNumberFormat="1" applyFont="1" applyFill="1" applyBorder="1" applyAlignment="1">
      <alignment horizontal="center"/>
    </xf>
    <xf numFmtId="37" fontId="0" fillId="0" borderId="52" xfId="0" applyNumberFormat="1" applyFont="1" applyBorder="1" applyAlignment="1">
      <alignment horizontal="center"/>
    </xf>
    <xf numFmtId="20" fontId="6" fillId="0" borderId="39" xfId="0" applyNumberFormat="1" applyFont="1" applyBorder="1" applyAlignment="1" quotePrefix="1">
      <alignment horizontal="center"/>
    </xf>
    <xf numFmtId="20" fontId="57" fillId="35" borderId="18" xfId="0" applyNumberFormat="1" applyFont="1" applyFill="1" applyBorder="1" applyAlignment="1">
      <alignment horizontal="center"/>
    </xf>
    <xf numFmtId="20" fontId="6" fillId="0" borderId="10" xfId="0" applyNumberFormat="1" applyFont="1" applyBorder="1" applyAlignment="1" quotePrefix="1">
      <alignment horizontal="center"/>
    </xf>
    <xf numFmtId="20" fontId="57" fillId="35" borderId="18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20" fontId="6" fillId="0" borderId="18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left"/>
    </xf>
    <xf numFmtId="20" fontId="6" fillId="0" borderId="66" xfId="0" applyNumberFormat="1" applyFont="1" applyBorder="1" applyAlignment="1">
      <alignment horizontal="center"/>
    </xf>
    <xf numFmtId="20" fontId="6" fillId="0" borderId="62" xfId="0" applyNumberFormat="1" applyFont="1" applyBorder="1" applyAlignment="1">
      <alignment horizontal="center"/>
    </xf>
    <xf numFmtId="20" fontId="6" fillId="0" borderId="62" xfId="0" applyNumberFormat="1" applyFont="1" applyBorder="1" applyAlignment="1">
      <alignment horizontal="left"/>
    </xf>
    <xf numFmtId="20" fontId="57" fillId="35" borderId="18" xfId="0" applyNumberFormat="1" applyFont="1" applyFill="1" applyBorder="1" applyAlignment="1">
      <alignment horizontal="center"/>
    </xf>
    <xf numFmtId="20" fontId="57" fillId="35" borderId="13" xfId="0" applyNumberFormat="1" applyFont="1" applyFill="1" applyBorder="1" applyAlignment="1">
      <alignment horizontal="center"/>
    </xf>
    <xf numFmtId="20" fontId="57" fillId="35" borderId="13" xfId="0" applyNumberFormat="1" applyFont="1" applyFill="1" applyBorder="1" applyAlignment="1">
      <alignment horizontal="left"/>
    </xf>
    <xf numFmtId="20" fontId="10" fillId="0" borderId="20" xfId="0" applyNumberFormat="1" applyFont="1" applyBorder="1" applyAlignment="1">
      <alignment horizontal="left"/>
    </xf>
    <xf numFmtId="20" fontId="10" fillId="0" borderId="13" xfId="0" applyNumberFormat="1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2</xdr:row>
      <xdr:rowOff>57150</xdr:rowOff>
    </xdr:from>
    <xdr:to>
      <xdr:col>11</xdr:col>
      <xdr:colOff>342900</xdr:colOff>
      <xdr:row>4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6115050" y="390525"/>
          <a:ext cx="11906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4</xdr:col>
      <xdr:colOff>257175</xdr:colOff>
      <xdr:row>3</xdr:row>
      <xdr:rowOff>161925</xdr:rowOff>
    </xdr:to>
    <xdr:sp>
      <xdr:nvSpPr>
        <xdr:cNvPr id="1" name="WordArt 3"/>
        <xdr:cNvSpPr>
          <a:spLocks/>
        </xdr:cNvSpPr>
      </xdr:nvSpPr>
      <xdr:spPr>
        <a:xfrm>
          <a:off x="2238375" y="333375"/>
          <a:ext cx="1304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152400</xdr:rowOff>
    </xdr:from>
    <xdr:to>
      <xdr:col>5</xdr:col>
      <xdr:colOff>38100</xdr:colOff>
      <xdr:row>4</xdr:row>
      <xdr:rowOff>28575</xdr:rowOff>
    </xdr:to>
    <xdr:sp>
      <xdr:nvSpPr>
        <xdr:cNvPr id="1" name="WordArt 3"/>
        <xdr:cNvSpPr>
          <a:spLocks/>
        </xdr:cNvSpPr>
      </xdr:nvSpPr>
      <xdr:spPr>
        <a:xfrm>
          <a:off x="2162175" y="314325"/>
          <a:ext cx="14573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57150</xdr:rowOff>
    </xdr:from>
    <xdr:to>
      <xdr:col>5</xdr:col>
      <xdr:colOff>609600</xdr:colOff>
      <xdr:row>4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2781300" y="390525"/>
          <a:ext cx="16668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142875</xdr:rowOff>
    </xdr:from>
    <xdr:to>
      <xdr:col>4</xdr:col>
      <xdr:colOff>571500</xdr:colOff>
      <xdr:row>3</xdr:row>
      <xdr:rowOff>38100</xdr:rowOff>
    </xdr:to>
    <xdr:sp>
      <xdr:nvSpPr>
        <xdr:cNvPr id="1" name="WordArt 3"/>
        <xdr:cNvSpPr>
          <a:spLocks/>
        </xdr:cNvSpPr>
      </xdr:nvSpPr>
      <xdr:spPr>
        <a:xfrm>
          <a:off x="1666875" y="304800"/>
          <a:ext cx="18192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57150</xdr:rowOff>
    </xdr:from>
    <xdr:to>
      <xdr:col>7</xdr:col>
      <xdr:colOff>990600</xdr:colOff>
      <xdr:row>4</xdr:row>
      <xdr:rowOff>142875</xdr:rowOff>
    </xdr:to>
    <xdr:sp>
      <xdr:nvSpPr>
        <xdr:cNvPr id="1" name="WordArt 3"/>
        <xdr:cNvSpPr>
          <a:spLocks/>
        </xdr:cNvSpPr>
      </xdr:nvSpPr>
      <xdr:spPr>
        <a:xfrm>
          <a:off x="1685925" y="390525"/>
          <a:ext cx="15811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2013EDC Championships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38100</xdr:rowOff>
    </xdr:from>
    <xdr:to>
      <xdr:col>5</xdr:col>
      <xdr:colOff>533400</xdr:colOff>
      <xdr:row>4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2724150" y="371475"/>
          <a:ext cx="15525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2013EDC Championships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2</xdr:row>
      <xdr:rowOff>66675</xdr:rowOff>
    </xdr:from>
    <xdr:to>
      <xdr:col>9</xdr:col>
      <xdr:colOff>209550</xdr:colOff>
      <xdr:row>4</xdr:row>
      <xdr:rowOff>95250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000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</xdr:row>
      <xdr:rowOff>38100</xdr:rowOff>
    </xdr:from>
    <xdr:to>
      <xdr:col>6</xdr:col>
      <xdr:colOff>609600</xdr:colOff>
      <xdr:row>4</xdr:row>
      <xdr:rowOff>47625</xdr:rowOff>
    </xdr:to>
    <xdr:sp>
      <xdr:nvSpPr>
        <xdr:cNvPr id="2" name="WordArt 3"/>
        <xdr:cNvSpPr>
          <a:spLocks/>
        </xdr:cNvSpPr>
      </xdr:nvSpPr>
      <xdr:spPr>
        <a:xfrm>
          <a:off x="1990725" y="371475"/>
          <a:ext cx="29813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 ND Championships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47625</xdr:rowOff>
    </xdr:from>
    <xdr:to>
      <xdr:col>9</xdr:col>
      <xdr:colOff>390525</xdr:colOff>
      <xdr:row>4</xdr:row>
      <xdr:rowOff>104775</xdr:rowOff>
    </xdr:to>
    <xdr:sp>
      <xdr:nvSpPr>
        <xdr:cNvPr id="1" name="WordArt 6"/>
        <xdr:cNvSpPr>
          <a:spLocks/>
        </xdr:cNvSpPr>
      </xdr:nvSpPr>
      <xdr:spPr>
        <a:xfrm>
          <a:off x="1876425" y="381000"/>
          <a:ext cx="29146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2013ND Championships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8</xdr:col>
      <xdr:colOff>314325</xdr:colOff>
      <xdr:row>4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1619250" y="419100"/>
          <a:ext cx="37052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2009NTN</a:t>
          </a:r>
        </a:p>
      </xdr:txBody>
    </xdr:sp>
    <xdr:clientData/>
  </xdr:twoCellAnchor>
  <xdr:twoCellAnchor>
    <xdr:from>
      <xdr:col>5</xdr:col>
      <xdr:colOff>171450</xdr:colOff>
      <xdr:row>22</xdr:row>
      <xdr:rowOff>76200</xdr:rowOff>
    </xdr:from>
    <xdr:to>
      <xdr:col>9</xdr:col>
      <xdr:colOff>457200</xdr:colOff>
      <xdr:row>24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3400425" y="4914900"/>
          <a:ext cx="27051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 NTN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76200</xdr:rowOff>
    </xdr:from>
    <xdr:to>
      <xdr:col>7</xdr:col>
      <xdr:colOff>457200</xdr:colOff>
      <xdr:row>4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3371850" y="409575"/>
          <a:ext cx="21145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2009 NTN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152400</xdr:rowOff>
    </xdr:from>
    <xdr:to>
      <xdr:col>6</xdr:col>
      <xdr:colOff>152400</xdr:colOff>
      <xdr:row>3</xdr:row>
      <xdr:rowOff>171450</xdr:rowOff>
    </xdr:to>
    <xdr:sp>
      <xdr:nvSpPr>
        <xdr:cNvPr id="1" name="WordArt 3"/>
        <xdr:cNvSpPr>
          <a:spLocks/>
        </xdr:cNvSpPr>
      </xdr:nvSpPr>
      <xdr:spPr>
        <a:xfrm>
          <a:off x="2400300" y="314325"/>
          <a:ext cx="15716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38100</xdr:rowOff>
    </xdr:from>
    <xdr:to>
      <xdr:col>6</xdr:col>
      <xdr:colOff>0</xdr:colOff>
      <xdr:row>4</xdr:row>
      <xdr:rowOff>133350</xdr:rowOff>
    </xdr:to>
    <xdr:sp>
      <xdr:nvSpPr>
        <xdr:cNvPr id="1" name="WordArt 3"/>
        <xdr:cNvSpPr>
          <a:spLocks/>
        </xdr:cNvSpPr>
      </xdr:nvSpPr>
      <xdr:spPr>
        <a:xfrm>
          <a:off x="2381250" y="371475"/>
          <a:ext cx="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</xdr:row>
      <xdr:rowOff>152400</xdr:rowOff>
    </xdr:from>
    <xdr:to>
      <xdr:col>4</xdr:col>
      <xdr:colOff>180975</xdr:colOff>
      <xdr:row>4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1790700" y="314325"/>
          <a:ext cx="12192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5</xdr:col>
      <xdr:colOff>819150</xdr:colOff>
      <xdr:row>5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3533775" y="381000"/>
          <a:ext cx="15240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</xdr:row>
      <xdr:rowOff>95250</xdr:rowOff>
    </xdr:from>
    <xdr:to>
      <xdr:col>7</xdr:col>
      <xdr:colOff>485775</xdr:colOff>
      <xdr:row>5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2971800" y="428625"/>
          <a:ext cx="188595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85725</xdr:rowOff>
    </xdr:from>
    <xdr:to>
      <xdr:col>5</xdr:col>
      <xdr:colOff>790575</xdr:colOff>
      <xdr:row>5</xdr:row>
      <xdr:rowOff>171450</xdr:rowOff>
    </xdr:to>
    <xdr:sp>
      <xdr:nvSpPr>
        <xdr:cNvPr id="1" name="WordArt 3"/>
        <xdr:cNvSpPr>
          <a:spLocks/>
        </xdr:cNvSpPr>
      </xdr:nvSpPr>
      <xdr:spPr>
        <a:xfrm>
          <a:off x="3171825" y="419100"/>
          <a:ext cx="13525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76200</xdr:rowOff>
    </xdr:from>
    <xdr:to>
      <xdr:col>7</xdr:col>
      <xdr:colOff>590550</xdr:colOff>
      <xdr:row>4</xdr:row>
      <xdr:rowOff>104775</xdr:rowOff>
    </xdr:to>
    <xdr:sp>
      <xdr:nvSpPr>
        <xdr:cNvPr id="1" name="WordArt 5"/>
        <xdr:cNvSpPr>
          <a:spLocks/>
        </xdr:cNvSpPr>
      </xdr:nvSpPr>
      <xdr:spPr>
        <a:xfrm>
          <a:off x="3714750" y="409575"/>
          <a:ext cx="1933575" cy="438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3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3238500" y="390525"/>
          <a:ext cx="13239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PageLayoutView="0" workbookViewId="0" topLeftCell="A6">
      <selection activeCell="G7" sqref="G7"/>
    </sheetView>
  </sheetViews>
  <sheetFormatPr defaultColWidth="9.140625" defaultRowHeight="12.75"/>
  <cols>
    <col min="1" max="1" width="4.00390625" style="0" customWidth="1"/>
    <col min="2" max="2" width="18.00390625" style="0" customWidth="1"/>
    <col min="3" max="3" width="8.28125" style="0" customWidth="1"/>
    <col min="4" max="4" width="9.421875" style="0" customWidth="1"/>
    <col min="5" max="5" width="8.00390625" style="0" customWidth="1"/>
    <col min="6" max="6" width="8.7109375" style="0" customWidth="1"/>
    <col min="7" max="7" width="7.7109375" style="0" customWidth="1"/>
    <col min="8" max="8" width="8.28125" style="0" customWidth="1"/>
    <col min="9" max="9" width="11.28125" style="0" customWidth="1"/>
    <col min="10" max="10" width="10.00390625" style="0" customWidth="1"/>
    <col min="11" max="11" width="10.7109375" style="0" customWidth="1"/>
    <col min="12" max="12" width="6.140625" style="0" customWidth="1"/>
    <col min="13" max="13" width="9.8515625" style="0" customWidth="1"/>
  </cols>
  <sheetData>
    <row r="2" ht="13.5" thickBot="1"/>
    <row r="3" spans="2:12" ht="16.5" thickTop="1">
      <c r="B3" s="53" t="s">
        <v>159</v>
      </c>
      <c r="C3" s="43" t="s">
        <v>160</v>
      </c>
      <c r="D3" s="43"/>
      <c r="E3" s="43"/>
      <c r="F3" s="43"/>
      <c r="G3" s="43"/>
      <c r="H3" s="44"/>
      <c r="I3" s="54" t="s">
        <v>20</v>
      </c>
      <c r="J3" s="43"/>
      <c r="K3" s="43" t="s">
        <v>0</v>
      </c>
      <c r="L3" s="47"/>
    </row>
    <row r="4" spans="2:13" ht="15.75">
      <c r="B4" s="55" t="s">
        <v>40</v>
      </c>
      <c r="C4" s="2" t="s">
        <v>182</v>
      </c>
      <c r="D4" s="2"/>
      <c r="E4" s="2"/>
      <c r="F4" s="28" t="s">
        <v>0</v>
      </c>
      <c r="G4" s="2"/>
      <c r="H4" s="3"/>
      <c r="I4" s="37" t="s">
        <v>183</v>
      </c>
      <c r="J4" s="2" t="s">
        <v>0</v>
      </c>
      <c r="K4" s="2"/>
      <c r="L4" s="49"/>
      <c r="M4" s="13"/>
    </row>
    <row r="5" spans="2:13" ht="7.5" customHeight="1">
      <c r="B5" s="55"/>
      <c r="C5" s="2"/>
      <c r="D5" s="2"/>
      <c r="E5" s="2"/>
      <c r="F5" s="28"/>
      <c r="G5" s="2"/>
      <c r="H5" s="3"/>
      <c r="I5" s="37"/>
      <c r="J5" s="2"/>
      <c r="K5" s="2"/>
      <c r="L5" s="49"/>
      <c r="M5" s="13"/>
    </row>
    <row r="6" spans="2:13" ht="16.5" thickBot="1">
      <c r="B6" s="65" t="s">
        <v>26</v>
      </c>
      <c r="C6" s="33" t="s">
        <v>1</v>
      </c>
      <c r="D6" s="33" t="s">
        <v>2</v>
      </c>
      <c r="E6" s="34" t="s">
        <v>9</v>
      </c>
      <c r="F6" s="33" t="s">
        <v>10</v>
      </c>
      <c r="G6" s="34" t="s">
        <v>11</v>
      </c>
      <c r="H6" s="35" t="s">
        <v>18</v>
      </c>
      <c r="I6" s="36" t="s">
        <v>3</v>
      </c>
      <c r="J6" s="220" t="s">
        <v>4</v>
      </c>
      <c r="K6" s="220" t="s">
        <v>5</v>
      </c>
      <c r="L6" s="56" t="s">
        <v>33</v>
      </c>
      <c r="M6" s="13" t="s">
        <v>63</v>
      </c>
    </row>
    <row r="7" spans="1:13" ht="27" customHeight="1" thickTop="1">
      <c r="A7" s="78"/>
      <c r="B7" s="5" t="s">
        <v>35</v>
      </c>
      <c r="C7" s="30">
        <v>0.22569444444444445</v>
      </c>
      <c r="D7" s="31">
        <f aca="true" t="shared" si="0" ref="D7:D16">+E7-C7</f>
        <v>0.23055555555555554</v>
      </c>
      <c r="E7" s="32">
        <v>0.45625</v>
      </c>
      <c r="F7" s="31">
        <f>+G7-E7</f>
        <v>0.23200343425848052</v>
      </c>
      <c r="G7" s="32">
        <f>(+I7/4756)*4800</f>
        <v>0.6882534342584805</v>
      </c>
      <c r="H7" s="92">
        <f>AVERAGE(F7,D7)</f>
        <v>0.23127949490701805</v>
      </c>
      <c r="I7" s="219">
        <v>0.6819444444444445</v>
      </c>
      <c r="J7" s="32">
        <f>(+I7/4756)*1600</f>
        <v>0.22941781141949352</v>
      </c>
      <c r="K7" s="32">
        <f>(+I7/4756)*1000</f>
        <v>0.14338613213718346</v>
      </c>
      <c r="L7" s="107">
        <v>2</v>
      </c>
      <c r="M7" s="144">
        <f aca="true" t="shared" si="1" ref="M7:M15">(+I7/4780)*5000</f>
        <v>0.7133310088331009</v>
      </c>
    </row>
    <row r="8" spans="1:13" ht="27" customHeight="1">
      <c r="A8" s="78"/>
      <c r="B8" s="5" t="s">
        <v>70</v>
      </c>
      <c r="C8" s="20">
        <v>0.22777777777777777</v>
      </c>
      <c r="D8" s="19">
        <f t="shared" si="0"/>
        <v>0.2263888888888889</v>
      </c>
      <c r="E8" s="6">
        <v>0.45416666666666666</v>
      </c>
      <c r="F8" s="19">
        <f>+G8-E8</f>
        <v>0.23899285113540797</v>
      </c>
      <c r="G8" s="6">
        <f>(+I8/4756)*4800</f>
        <v>0.6931595178020746</v>
      </c>
      <c r="H8" s="21">
        <f>AVERAGE(F8,D8)</f>
        <v>0.23269087001214844</v>
      </c>
      <c r="I8" s="23">
        <v>0.6868055555555556</v>
      </c>
      <c r="J8" s="6">
        <f>(+I8/4756)*1600</f>
        <v>0.23105317260069153</v>
      </c>
      <c r="K8" s="6">
        <f>(+I8/4756)*1000</f>
        <v>0.14440823287543222</v>
      </c>
      <c r="L8" s="70">
        <v>3</v>
      </c>
      <c r="M8" s="144">
        <f t="shared" si="1"/>
        <v>0.7184158530915853</v>
      </c>
    </row>
    <row r="9" spans="1:13" ht="27" customHeight="1">
      <c r="A9" s="78"/>
      <c r="B9" s="5" t="s">
        <v>161</v>
      </c>
      <c r="C9" s="20">
        <v>0.22847222222222222</v>
      </c>
      <c r="D9" s="19">
        <f t="shared" si="0"/>
        <v>0.2395833333333333</v>
      </c>
      <c r="E9" s="6">
        <v>0.4680555555555555</v>
      </c>
      <c r="F9" s="19">
        <f aca="true" t="shared" si="2" ref="F9:F16">+G9-E9</f>
        <v>0.2580448088963649</v>
      </c>
      <c r="G9" s="6">
        <f aca="true" t="shared" si="3" ref="G9:G16">(+I9/4756)*4800</f>
        <v>0.7261003644519204</v>
      </c>
      <c r="H9" s="21">
        <f aca="true" t="shared" si="4" ref="H9:H16">AVERAGE(F9,D9)</f>
        <v>0.2488140711148491</v>
      </c>
      <c r="I9" s="23">
        <v>0.7194444444444444</v>
      </c>
      <c r="J9" s="6">
        <f aca="true" t="shared" si="5" ref="J9:J18">(+I9/4756)*1600</f>
        <v>0.2420334548173068</v>
      </c>
      <c r="K9" s="6">
        <f aca="true" t="shared" si="6" ref="K9:K18">(+I9/4756)*1000</f>
        <v>0.15127090926081674</v>
      </c>
      <c r="L9" s="70">
        <v>6</v>
      </c>
      <c r="M9" s="144">
        <f t="shared" si="1"/>
        <v>0.752556950255695</v>
      </c>
    </row>
    <row r="10" spans="1:13" ht="27" customHeight="1">
      <c r="A10" s="78"/>
      <c r="B10" s="5" t="s">
        <v>108</v>
      </c>
      <c r="C10" s="20">
        <v>0.2298611111111111</v>
      </c>
      <c r="D10" s="19">
        <f t="shared" si="0"/>
        <v>0.26875000000000004</v>
      </c>
      <c r="E10" s="6">
        <v>0.4986111111111111</v>
      </c>
      <c r="F10" s="19">
        <f t="shared" si="2"/>
        <v>0.23589968227268476</v>
      </c>
      <c r="G10" s="6">
        <f t="shared" si="3"/>
        <v>0.7345107933837959</v>
      </c>
      <c r="H10" s="21">
        <f t="shared" si="4"/>
        <v>0.2523248411363424</v>
      </c>
      <c r="I10" s="23">
        <v>0.7277777777777777</v>
      </c>
      <c r="J10" s="6">
        <f t="shared" si="5"/>
        <v>0.24483693112793198</v>
      </c>
      <c r="K10" s="6">
        <f t="shared" si="6"/>
        <v>0.15302308195495748</v>
      </c>
      <c r="L10" s="70">
        <v>8</v>
      </c>
      <c r="M10" s="144">
        <f t="shared" si="1"/>
        <v>0.7612738261273826</v>
      </c>
    </row>
    <row r="11" spans="1:13" ht="27" customHeight="1">
      <c r="A11" s="78"/>
      <c r="B11" s="5" t="s">
        <v>36</v>
      </c>
      <c r="C11" s="20">
        <v>0.22916666666666666</v>
      </c>
      <c r="D11" s="19">
        <f t="shared" si="0"/>
        <v>0.2444444444444445</v>
      </c>
      <c r="E11" s="6">
        <v>0.47361111111111115</v>
      </c>
      <c r="F11" s="19">
        <f t="shared" si="2"/>
        <v>0.2630022895056537</v>
      </c>
      <c r="G11" s="6">
        <f t="shared" si="3"/>
        <v>0.7366134006167648</v>
      </c>
      <c r="H11" s="21">
        <f t="shared" si="4"/>
        <v>0.2537233669750491</v>
      </c>
      <c r="I11" s="40">
        <v>0.7298611111111111</v>
      </c>
      <c r="J11" s="6">
        <f t="shared" si="5"/>
        <v>0.24553780020558827</v>
      </c>
      <c r="K11" s="6">
        <f t="shared" si="6"/>
        <v>0.15346112512849266</v>
      </c>
      <c r="L11" s="75">
        <v>9</v>
      </c>
      <c r="M11" s="144">
        <f t="shared" si="1"/>
        <v>0.7634530450953045</v>
      </c>
    </row>
    <row r="12" spans="1:13" ht="27" customHeight="1">
      <c r="A12" s="78"/>
      <c r="B12" s="5" t="s">
        <v>32</v>
      </c>
      <c r="C12" s="20">
        <v>0.2298611111111111</v>
      </c>
      <c r="D12" s="19">
        <f t="shared" si="0"/>
        <v>0.25763888888888886</v>
      </c>
      <c r="E12" s="6">
        <v>0.4875</v>
      </c>
      <c r="F12" s="19">
        <f t="shared" si="2"/>
        <v>0.26172904401457814</v>
      </c>
      <c r="G12" s="6">
        <f t="shared" si="3"/>
        <v>0.7492290440145781</v>
      </c>
      <c r="H12" s="21">
        <f t="shared" si="4"/>
        <v>0.25968396645173353</v>
      </c>
      <c r="I12" s="23">
        <v>0.7423611111111111</v>
      </c>
      <c r="J12" s="6">
        <f t="shared" si="5"/>
        <v>0.24974301467152604</v>
      </c>
      <c r="K12" s="6">
        <f t="shared" si="6"/>
        <v>0.15608938416970378</v>
      </c>
      <c r="L12" s="156">
        <v>11</v>
      </c>
      <c r="M12" s="144">
        <f t="shared" si="1"/>
        <v>0.7765283589028359</v>
      </c>
    </row>
    <row r="13" spans="1:13" ht="27" customHeight="1">
      <c r="A13" s="78"/>
      <c r="B13" s="5" t="s">
        <v>87</v>
      </c>
      <c r="C13" s="20">
        <v>0.24375</v>
      </c>
      <c r="D13" s="19">
        <f t="shared" si="0"/>
        <v>0.26249999999999996</v>
      </c>
      <c r="E13" s="6">
        <v>0.50625</v>
      </c>
      <c r="F13" s="19">
        <f t="shared" si="2"/>
        <v>0.2640051163442668</v>
      </c>
      <c r="G13" s="6">
        <f t="shared" si="3"/>
        <v>0.7702551163442668</v>
      </c>
      <c r="H13" s="21">
        <f t="shared" si="4"/>
        <v>0.2632525581721334</v>
      </c>
      <c r="I13" s="23">
        <v>0.7631944444444444</v>
      </c>
      <c r="J13" s="6">
        <f t="shared" si="5"/>
        <v>0.25675170544808895</v>
      </c>
      <c r="K13" s="6">
        <f t="shared" si="6"/>
        <v>0.1604698159050556</v>
      </c>
      <c r="L13" s="156">
        <v>19</v>
      </c>
      <c r="M13" s="144">
        <f t="shared" si="1"/>
        <v>0.7983205485820548</v>
      </c>
    </row>
    <row r="14" spans="1:13" ht="27" customHeight="1">
      <c r="A14" s="78"/>
      <c r="B14" s="5" t="s">
        <v>80</v>
      </c>
      <c r="C14" s="20">
        <v>0.23055555555555554</v>
      </c>
      <c r="D14" s="19">
        <f t="shared" si="0"/>
        <v>0.2715277777777778</v>
      </c>
      <c r="E14" s="6">
        <v>0.5020833333333333</v>
      </c>
      <c r="F14" s="19">
        <f t="shared" si="2"/>
        <v>0.3116256658256238</v>
      </c>
      <c r="G14" s="6">
        <f t="shared" si="3"/>
        <v>0.8137089991589571</v>
      </c>
      <c r="H14" s="21">
        <f t="shared" si="4"/>
        <v>0.2915767218017008</v>
      </c>
      <c r="I14" s="40">
        <v>0.80625</v>
      </c>
      <c r="J14" s="6">
        <f t="shared" si="5"/>
        <v>0.2712363330529857</v>
      </c>
      <c r="K14" s="6">
        <f t="shared" si="6"/>
        <v>0.16952270815811607</v>
      </c>
      <c r="L14" s="79">
        <v>33</v>
      </c>
      <c r="M14" s="144">
        <f t="shared" si="1"/>
        <v>0.8433577405857741</v>
      </c>
    </row>
    <row r="15" spans="1:13" ht="27" customHeight="1">
      <c r="A15" s="78"/>
      <c r="B15" s="5" t="s">
        <v>75</v>
      </c>
      <c r="C15" s="20">
        <v>0.28750000000000003</v>
      </c>
      <c r="D15" s="19">
        <f t="shared" si="0"/>
        <v>0.3048611111111111</v>
      </c>
      <c r="E15" s="6">
        <v>0.5923611111111111</v>
      </c>
      <c r="F15" s="19">
        <f t="shared" si="2"/>
        <v>0.30965739183253893</v>
      </c>
      <c r="G15" s="6">
        <f t="shared" si="3"/>
        <v>0.90201850294365</v>
      </c>
      <c r="H15" s="21">
        <f t="shared" si="4"/>
        <v>0.307259251471825</v>
      </c>
      <c r="I15" s="40">
        <v>0.8937499999999999</v>
      </c>
      <c r="J15" s="6">
        <f t="shared" si="5"/>
        <v>0.30067283431455</v>
      </c>
      <c r="K15" s="6">
        <f t="shared" si="6"/>
        <v>0.18792052144659374</v>
      </c>
      <c r="L15" s="75">
        <v>64</v>
      </c>
      <c r="M15" s="144">
        <f t="shared" si="1"/>
        <v>0.9348849372384938</v>
      </c>
    </row>
    <row r="16" spans="1:13" ht="27" customHeight="1">
      <c r="A16" s="78"/>
      <c r="B16" s="5" t="s">
        <v>162</v>
      </c>
      <c r="C16" s="20">
        <v>0.28750000000000003</v>
      </c>
      <c r="D16" s="19">
        <f t="shared" si="0"/>
        <v>0.3104166666666666</v>
      </c>
      <c r="E16" s="6">
        <v>0.5979166666666667</v>
      </c>
      <c r="F16" s="19">
        <f t="shared" si="2"/>
        <v>0.38049656574151947</v>
      </c>
      <c r="G16" s="6">
        <f t="shared" si="3"/>
        <v>0.9784132324081861</v>
      </c>
      <c r="H16" s="21">
        <f t="shared" si="4"/>
        <v>0.34545661620409307</v>
      </c>
      <c r="I16" s="22">
        <v>0.9694444444444444</v>
      </c>
      <c r="J16" s="6">
        <f t="shared" si="5"/>
        <v>0.32613774413606206</v>
      </c>
      <c r="K16" s="6">
        <f t="shared" si="6"/>
        <v>0.20383609008503878</v>
      </c>
      <c r="L16" s="156">
        <v>80</v>
      </c>
      <c r="M16" s="217" t="s">
        <v>195</v>
      </c>
    </row>
    <row r="17" spans="1:13" ht="27" customHeight="1">
      <c r="A17" s="78"/>
      <c r="B17" s="5" t="s">
        <v>127</v>
      </c>
      <c r="C17" s="20"/>
      <c r="D17" s="19"/>
      <c r="E17" s="6"/>
      <c r="F17" s="19"/>
      <c r="G17" s="6"/>
      <c r="H17" s="11"/>
      <c r="I17" s="23">
        <v>0.9708333333333333</v>
      </c>
      <c r="J17" s="6">
        <f t="shared" si="5"/>
        <v>0.3266049901878329</v>
      </c>
      <c r="K17" s="6">
        <f t="shared" si="6"/>
        <v>0.20412811886739557</v>
      </c>
      <c r="L17" s="70">
        <v>81</v>
      </c>
      <c r="M17" s="217" t="s">
        <v>193</v>
      </c>
    </row>
    <row r="18" spans="1:13" ht="27" customHeight="1">
      <c r="A18" s="78"/>
      <c r="B18" s="5" t="s">
        <v>163</v>
      </c>
      <c r="C18" s="20"/>
      <c r="D18" s="19"/>
      <c r="E18" s="6"/>
      <c r="F18" s="19"/>
      <c r="G18" s="6"/>
      <c r="H18" s="11"/>
      <c r="I18" s="22" t="s">
        <v>189</v>
      </c>
      <c r="J18" s="6">
        <f t="shared" si="5"/>
        <v>0.3663209045883562</v>
      </c>
      <c r="K18" s="6">
        <f t="shared" si="6"/>
        <v>0.22895056536772262</v>
      </c>
      <c r="L18" s="70">
        <v>94</v>
      </c>
      <c r="M18" s="217" t="s">
        <v>194</v>
      </c>
    </row>
    <row r="19" spans="1:13" ht="22.5" customHeight="1">
      <c r="A19" s="78"/>
      <c r="B19" s="5"/>
      <c r="C19" s="20"/>
      <c r="D19" s="19"/>
      <c r="E19" s="6"/>
      <c r="F19" s="19"/>
      <c r="G19" s="6"/>
      <c r="H19" s="11"/>
      <c r="I19" s="64"/>
      <c r="J19" s="6"/>
      <c r="K19" s="6"/>
      <c r="L19" s="70"/>
      <c r="M19" s="144"/>
    </row>
    <row r="20" spans="1:12" ht="18.75" customHeight="1">
      <c r="A20" s="78"/>
      <c r="B20" s="5" t="s">
        <v>114</v>
      </c>
      <c r="C20" s="20">
        <v>0.04791666666666666</v>
      </c>
      <c r="D20" s="19" t="s">
        <v>164</v>
      </c>
      <c r="E20" s="214">
        <v>28</v>
      </c>
      <c r="F20" s="19" t="s">
        <v>0</v>
      </c>
      <c r="G20" s="18"/>
      <c r="H20" s="17"/>
      <c r="I20" s="64" t="s">
        <v>33</v>
      </c>
      <c r="J20" s="176" t="s">
        <v>188</v>
      </c>
      <c r="K20" s="176" t="s">
        <v>98</v>
      </c>
      <c r="L20" s="177">
        <v>97</v>
      </c>
    </row>
    <row r="21" spans="1:12" ht="18.75" customHeight="1" thickBot="1">
      <c r="A21" s="78"/>
      <c r="B21" s="66" t="s">
        <v>190</v>
      </c>
      <c r="C21" s="41" t="s">
        <v>7</v>
      </c>
      <c r="D21" s="27"/>
      <c r="E21" s="27"/>
      <c r="F21" s="27"/>
      <c r="G21" s="27"/>
      <c r="H21" s="26"/>
      <c r="I21" s="215" t="s">
        <v>3</v>
      </c>
      <c r="J21" s="168" t="s">
        <v>0</v>
      </c>
      <c r="K21" s="175"/>
      <c r="L21" s="169"/>
    </row>
    <row r="22" spans="1:13" ht="24.75" customHeight="1" thickTop="1">
      <c r="A22" s="78"/>
      <c r="B22" s="94" t="s">
        <v>165</v>
      </c>
      <c r="C22" s="97">
        <v>0.25416666666666665</v>
      </c>
      <c r="D22" s="95"/>
      <c r="E22" s="80"/>
      <c r="F22" s="95"/>
      <c r="G22" s="163"/>
      <c r="H22" s="164"/>
      <c r="I22" s="166">
        <v>0.4791666666666667</v>
      </c>
      <c r="J22" s="6">
        <f>(+I22/3000)*1600</f>
        <v>0.2555555555555556</v>
      </c>
      <c r="K22" s="6">
        <f>(+I22/3000)*1000</f>
        <v>0.15972222222222224</v>
      </c>
      <c r="L22" s="167">
        <v>1</v>
      </c>
      <c r="M22" s="133" t="s">
        <v>0</v>
      </c>
    </row>
    <row r="23" spans="1:13" ht="24.75" customHeight="1">
      <c r="A23" s="78"/>
      <c r="B23" s="94" t="s">
        <v>166</v>
      </c>
      <c r="C23" s="97">
        <v>0.27847222222222223</v>
      </c>
      <c r="D23" s="95"/>
      <c r="E23" s="80"/>
      <c r="F23" s="95"/>
      <c r="G23" s="163"/>
      <c r="H23" s="164"/>
      <c r="I23" s="64">
        <v>0.5270833333333333</v>
      </c>
      <c r="J23" s="6">
        <f>(+I23/3000)*1600</f>
        <v>0.2811111111111111</v>
      </c>
      <c r="K23" s="6">
        <f>(+I23/3000)*1000</f>
        <v>0.17569444444444443</v>
      </c>
      <c r="L23" s="172">
        <v>11</v>
      </c>
      <c r="M23" s="133" t="s">
        <v>0</v>
      </c>
    </row>
    <row r="24" spans="1:13" ht="24.75" customHeight="1">
      <c r="A24" s="78"/>
      <c r="B24" s="94" t="s">
        <v>167</v>
      </c>
      <c r="C24" s="218" t="s">
        <v>196</v>
      </c>
      <c r="D24" s="95"/>
      <c r="E24" s="80"/>
      <c r="F24" s="95"/>
      <c r="G24" s="163"/>
      <c r="H24" s="164"/>
      <c r="I24" s="64">
        <v>0.5319444444444444</v>
      </c>
      <c r="J24" s="6">
        <f aca="true" t="shared" si="7" ref="J24:J29">(+I24/3000)*1600</f>
        <v>0.28370370370370374</v>
      </c>
      <c r="K24" s="6">
        <f aca="true" t="shared" si="8" ref="K24:K29">(+I24/3000)*1000</f>
        <v>0.17731481481481481</v>
      </c>
      <c r="L24" s="172">
        <v>15</v>
      </c>
      <c r="M24" s="133" t="s">
        <v>0</v>
      </c>
    </row>
    <row r="25" spans="1:13" ht="24.75" customHeight="1">
      <c r="A25" s="78"/>
      <c r="B25" s="94" t="s">
        <v>168</v>
      </c>
      <c r="C25" s="97">
        <v>0.3013888888888889</v>
      </c>
      <c r="D25" s="95"/>
      <c r="E25" s="80"/>
      <c r="F25" s="95"/>
      <c r="G25" s="163"/>
      <c r="H25" s="164"/>
      <c r="I25" s="64">
        <v>0.5645833333333333</v>
      </c>
      <c r="J25" s="6">
        <f t="shared" si="7"/>
        <v>0.3011111111111111</v>
      </c>
      <c r="K25" s="6">
        <f t="shared" si="8"/>
        <v>0.18819444444444444</v>
      </c>
      <c r="L25" s="96">
        <v>22</v>
      </c>
      <c r="M25" s="133"/>
    </row>
    <row r="26" spans="1:13" ht="24.75" customHeight="1">
      <c r="A26" s="78"/>
      <c r="B26" s="94" t="s">
        <v>181</v>
      </c>
      <c r="C26" s="97">
        <v>0.3013888888888889</v>
      </c>
      <c r="D26" s="95"/>
      <c r="E26" s="80"/>
      <c r="F26" s="95"/>
      <c r="G26" s="163"/>
      <c r="H26" s="164"/>
      <c r="I26" s="64">
        <v>0.576388888888889</v>
      </c>
      <c r="J26" s="6">
        <f t="shared" si="7"/>
        <v>0.30740740740740746</v>
      </c>
      <c r="K26" s="6">
        <f t="shared" si="8"/>
        <v>0.19212962962962965</v>
      </c>
      <c r="L26" s="96">
        <v>25</v>
      </c>
      <c r="M26" s="133"/>
    </row>
    <row r="27" spans="1:13" ht="24.75" customHeight="1">
      <c r="A27" s="78"/>
      <c r="B27" s="94" t="s">
        <v>169</v>
      </c>
      <c r="C27" s="97">
        <v>0.30069444444444443</v>
      </c>
      <c r="D27" s="95"/>
      <c r="E27" s="80"/>
      <c r="F27" s="95"/>
      <c r="G27" s="163"/>
      <c r="H27" s="164"/>
      <c r="I27" s="64">
        <v>0.5784722222222222</v>
      </c>
      <c r="J27" s="6">
        <f t="shared" si="7"/>
        <v>0.30851851851851847</v>
      </c>
      <c r="K27" s="6">
        <f t="shared" si="8"/>
        <v>0.19282407407407404</v>
      </c>
      <c r="L27" s="96">
        <v>26</v>
      </c>
      <c r="M27" s="133"/>
    </row>
    <row r="28" spans="1:13" ht="24.75" customHeight="1">
      <c r="A28" s="78"/>
      <c r="B28" s="94" t="s">
        <v>170</v>
      </c>
      <c r="C28" s="97">
        <v>0.3548611111111111</v>
      </c>
      <c r="D28" s="95"/>
      <c r="E28" s="80"/>
      <c r="F28" s="95"/>
      <c r="G28" s="163"/>
      <c r="H28" s="164"/>
      <c r="I28" s="64">
        <v>0.7083333333333334</v>
      </c>
      <c r="J28" s="6">
        <f t="shared" si="7"/>
        <v>0.37777777777777777</v>
      </c>
      <c r="K28" s="6">
        <f t="shared" si="8"/>
        <v>0.23611111111111113</v>
      </c>
      <c r="L28" s="96">
        <v>43</v>
      </c>
      <c r="M28" s="133"/>
    </row>
    <row r="29" spans="1:13" ht="24.75" customHeight="1">
      <c r="A29" s="78"/>
      <c r="B29" s="94" t="s">
        <v>171</v>
      </c>
      <c r="C29" s="97">
        <v>0.4284722222222222</v>
      </c>
      <c r="D29" s="95"/>
      <c r="E29" s="80"/>
      <c r="F29" s="95"/>
      <c r="G29" s="163"/>
      <c r="H29" s="164"/>
      <c r="I29" s="64">
        <v>0.9444444444444445</v>
      </c>
      <c r="J29" s="6">
        <f t="shared" si="7"/>
        <v>0.5037037037037038</v>
      </c>
      <c r="K29" s="6">
        <f t="shared" si="8"/>
        <v>0.3148148148148149</v>
      </c>
      <c r="L29" s="96">
        <v>45</v>
      </c>
      <c r="M29" s="133"/>
    </row>
    <row r="30" spans="1:13" ht="24.75" customHeight="1">
      <c r="A30" s="78"/>
      <c r="B30" s="94"/>
      <c r="C30" s="97"/>
      <c r="D30" s="95"/>
      <c r="E30" s="80"/>
      <c r="F30" s="95"/>
      <c r="G30" s="163"/>
      <c r="H30" s="164"/>
      <c r="I30" s="64"/>
      <c r="J30" s="80"/>
      <c r="K30" s="165"/>
      <c r="L30" s="96"/>
      <c r="M30" s="133"/>
    </row>
    <row r="31" spans="2:12" ht="21.75" customHeight="1">
      <c r="B31" s="5" t="s">
        <v>114</v>
      </c>
      <c r="C31" s="20">
        <v>0.09722222222222222</v>
      </c>
      <c r="D31" s="19" t="s">
        <v>164</v>
      </c>
      <c r="E31" s="6"/>
      <c r="F31" s="19" t="s">
        <v>0</v>
      </c>
      <c r="G31" s="18"/>
      <c r="H31" s="17"/>
      <c r="I31" s="23" t="s">
        <v>33</v>
      </c>
      <c r="J31" s="176" t="s">
        <v>0</v>
      </c>
      <c r="K31" s="176" t="s">
        <v>98</v>
      </c>
      <c r="L31" s="177">
        <v>46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"/>
  <sheetViews>
    <sheetView zoomScale="84" zoomScaleNormal="84" zoomScalePageLayoutView="0" workbookViewId="0" topLeftCell="A12">
      <selection activeCell="C21" sqref="C21:I21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13.00390625" style="0" customWidth="1"/>
    <col min="7" max="7" width="11.140625" style="0" customWidth="1"/>
    <col min="8" max="8" width="11.421875" style="0" customWidth="1"/>
    <col min="9" max="9" width="7.8515625" style="71" customWidth="1"/>
    <col min="10" max="10" width="9.140625" style="98" customWidth="1"/>
  </cols>
  <sheetData>
    <row r="2" ht="13.5" thickBot="1"/>
    <row r="3" spans="2:9" ht="16.5" thickTop="1">
      <c r="B3" s="42" t="s">
        <v>132</v>
      </c>
      <c r="C3" s="43" t="s">
        <v>50</v>
      </c>
      <c r="D3" s="43"/>
      <c r="E3" s="43"/>
      <c r="F3" s="44"/>
      <c r="G3" s="45" t="s">
        <v>41</v>
      </c>
      <c r="H3" s="46"/>
      <c r="I3" s="72"/>
    </row>
    <row r="4" spans="2:9" ht="15.75">
      <c r="B4" s="48" t="s">
        <v>156</v>
      </c>
      <c r="C4" s="2" t="s">
        <v>0</v>
      </c>
      <c r="D4" s="2"/>
      <c r="E4" s="2"/>
      <c r="F4" s="3"/>
      <c r="G4" s="1" t="s">
        <v>0</v>
      </c>
      <c r="H4" s="77" t="s">
        <v>0</v>
      </c>
      <c r="I4" s="73"/>
    </row>
    <row r="5" spans="2:10" ht="18.75" customHeight="1">
      <c r="B5" s="48"/>
      <c r="C5" s="2"/>
      <c r="D5" s="2"/>
      <c r="E5" s="2"/>
      <c r="F5" s="3"/>
      <c r="G5" s="1"/>
      <c r="H5" s="4"/>
      <c r="I5" s="73"/>
      <c r="J5" s="180" t="s">
        <v>50</v>
      </c>
    </row>
    <row r="6" spans="2:12" ht="20.25" customHeight="1" thickBot="1">
      <c r="B6" s="149" t="s">
        <v>133</v>
      </c>
      <c r="C6" s="33" t="s">
        <v>1</v>
      </c>
      <c r="D6" s="33" t="s">
        <v>0</v>
      </c>
      <c r="E6" s="39" t="s">
        <v>0</v>
      </c>
      <c r="F6" s="35" t="s">
        <v>0</v>
      </c>
      <c r="G6" s="36" t="s">
        <v>3</v>
      </c>
      <c r="H6" s="39" t="s">
        <v>4</v>
      </c>
      <c r="I6" s="74" t="s">
        <v>33</v>
      </c>
      <c r="J6" s="98">
        <v>2011</v>
      </c>
      <c r="K6" s="180" t="s">
        <v>140</v>
      </c>
      <c r="L6" s="173" t="s">
        <v>119</v>
      </c>
    </row>
    <row r="7" spans="2:12" ht="24.75" customHeight="1" thickTop="1">
      <c r="B7" s="38" t="s">
        <v>134</v>
      </c>
      <c r="C7" s="20">
        <v>0.2951388888888889</v>
      </c>
      <c r="D7" s="19"/>
      <c r="E7" s="93"/>
      <c r="F7" s="21"/>
      <c r="G7" s="23">
        <v>0.6173611111111111</v>
      </c>
      <c r="H7" s="6">
        <f>(+G7/3200)*1600</f>
        <v>0.30868055555555557</v>
      </c>
      <c r="I7" s="70">
        <v>85</v>
      </c>
      <c r="J7" s="14">
        <v>0.6381944444444444</v>
      </c>
      <c r="K7" s="144">
        <f>(+G7/3200)*3000</f>
        <v>0.5787760416666667</v>
      </c>
      <c r="L7" s="144">
        <f>(+G7/3200)*4000</f>
        <v>0.771701388888889</v>
      </c>
    </row>
    <row r="8" spans="2:12" ht="24.75" customHeight="1">
      <c r="B8" s="38" t="s">
        <v>74</v>
      </c>
      <c r="C8" s="20">
        <v>0.2951388888888889</v>
      </c>
      <c r="D8" s="19"/>
      <c r="E8" s="93"/>
      <c r="F8" s="21"/>
      <c r="G8" s="23">
        <v>0.6194444444444445</v>
      </c>
      <c r="H8" s="6">
        <f>(+G8/3200)*1600</f>
        <v>0.30972222222222223</v>
      </c>
      <c r="I8" s="70">
        <v>92</v>
      </c>
      <c r="J8" s="14">
        <v>0.6201388888888889</v>
      </c>
      <c r="K8" s="144">
        <f>(+G8/3200)*3000</f>
        <v>0.5807291666666666</v>
      </c>
      <c r="L8" s="144">
        <f>(+G8/3200)*4000</f>
        <v>0.7743055555555556</v>
      </c>
    </row>
    <row r="9" spans="2:12" ht="24.75" customHeight="1">
      <c r="B9" s="38" t="s">
        <v>94</v>
      </c>
      <c r="C9" s="20">
        <v>0.29583333333333334</v>
      </c>
      <c r="D9" s="19"/>
      <c r="E9" s="93"/>
      <c r="F9" s="21"/>
      <c r="G9" s="23">
        <v>0.6201388888888889</v>
      </c>
      <c r="H9" s="6">
        <f>(+G9/3200)*1600</f>
        <v>0.31006944444444445</v>
      </c>
      <c r="I9" s="70">
        <v>93</v>
      </c>
      <c r="K9" s="144">
        <f>(+G9/3200)*3000</f>
        <v>0.5813802083333334</v>
      </c>
      <c r="L9" s="144">
        <f>(+G9/3200)*4000</f>
        <v>0.7751736111111112</v>
      </c>
    </row>
    <row r="10" spans="2:12" ht="24.75" customHeight="1">
      <c r="B10" s="38" t="s">
        <v>81</v>
      </c>
      <c r="C10" s="20">
        <v>0.3055555555555555</v>
      </c>
      <c r="D10" s="19"/>
      <c r="E10" s="93"/>
      <c r="F10" s="21"/>
      <c r="G10" s="23">
        <v>0.6430555555555556</v>
      </c>
      <c r="H10" s="6">
        <f>(+G10/3200)*1600</f>
        <v>0.3215277777777778</v>
      </c>
      <c r="I10" s="70">
        <v>128</v>
      </c>
      <c r="J10" s="14">
        <v>0.6909722222222222</v>
      </c>
      <c r="K10" s="144">
        <f>(+G10/3200)*3000</f>
        <v>0.6028645833333334</v>
      </c>
      <c r="L10" s="144">
        <f>(+G10/3200)*4000</f>
        <v>0.8038194444444444</v>
      </c>
    </row>
    <row r="11" spans="2:11" ht="24.75" customHeight="1" thickBot="1">
      <c r="B11" s="202"/>
      <c r="C11" s="199"/>
      <c r="D11" s="199"/>
      <c r="E11" s="200"/>
      <c r="F11" s="201"/>
      <c r="G11" s="266" t="s">
        <v>76</v>
      </c>
      <c r="H11" s="267"/>
      <c r="I11" s="160">
        <v>223</v>
      </c>
      <c r="K11" s="144"/>
    </row>
    <row r="12" spans="2:12" ht="20.25" customHeight="1" thickBot="1" thickTop="1">
      <c r="B12" s="149" t="s">
        <v>83</v>
      </c>
      <c r="C12" s="33" t="s">
        <v>1</v>
      </c>
      <c r="D12" s="33" t="s">
        <v>0</v>
      </c>
      <c r="E12" s="39" t="s">
        <v>0</v>
      </c>
      <c r="F12" s="35" t="s">
        <v>0</v>
      </c>
      <c r="G12" s="36" t="s">
        <v>3</v>
      </c>
      <c r="H12" s="39" t="s">
        <v>4</v>
      </c>
      <c r="I12" s="74" t="s">
        <v>33</v>
      </c>
      <c r="K12" s="180" t="s">
        <v>140</v>
      </c>
      <c r="L12" s="173" t="s">
        <v>119</v>
      </c>
    </row>
    <row r="13" spans="2:12" ht="21" customHeight="1" thickTop="1">
      <c r="B13" s="38" t="s">
        <v>92</v>
      </c>
      <c r="C13" s="20">
        <v>0.2743055555555555</v>
      </c>
      <c r="D13" s="19"/>
      <c r="E13" s="93"/>
      <c r="F13" s="21"/>
      <c r="G13" s="23">
        <v>0.5736111111111112</v>
      </c>
      <c r="H13" s="6">
        <f aca="true" t="shared" si="0" ref="H13:H20">(+G13/3200)*1600</f>
        <v>0.2868055555555556</v>
      </c>
      <c r="I13" s="70">
        <v>18</v>
      </c>
      <c r="K13" s="144">
        <f aca="true" t="shared" si="1" ref="K13:K20">(+G13/3200)*3000</f>
        <v>0.5377604166666667</v>
      </c>
      <c r="L13" s="144">
        <f>(+G13/3200)*4000</f>
        <v>0.717013888888889</v>
      </c>
    </row>
    <row r="14" spans="1:12" ht="21" customHeight="1">
      <c r="A14" s="78"/>
      <c r="B14" s="38" t="s">
        <v>93</v>
      </c>
      <c r="C14" s="20">
        <v>0.2743055555555555</v>
      </c>
      <c r="D14" s="19"/>
      <c r="E14" s="93"/>
      <c r="F14" s="21"/>
      <c r="G14" s="23">
        <v>0.5777777777777778</v>
      </c>
      <c r="H14" s="6">
        <f t="shared" si="0"/>
        <v>0.2888888888888889</v>
      </c>
      <c r="I14" s="70">
        <v>19</v>
      </c>
      <c r="K14" s="144">
        <f t="shared" si="1"/>
        <v>0.5416666666666667</v>
      </c>
      <c r="L14" s="144">
        <f aca="true" t="shared" si="2" ref="L14:L20">(+G14/3200)*4000</f>
        <v>0.7222222222222223</v>
      </c>
    </row>
    <row r="15" spans="1:12" ht="21" customHeight="1">
      <c r="A15" s="78"/>
      <c r="B15" s="38" t="s">
        <v>103</v>
      </c>
      <c r="C15" s="20">
        <v>0.30277777777777776</v>
      </c>
      <c r="D15" s="19"/>
      <c r="E15" s="93"/>
      <c r="F15" s="21"/>
      <c r="G15" s="23">
        <v>0.6340277777777777</v>
      </c>
      <c r="H15" s="6">
        <f t="shared" si="0"/>
        <v>0.3170138888888889</v>
      </c>
      <c r="I15" s="70">
        <v>74</v>
      </c>
      <c r="K15" s="144">
        <f t="shared" si="1"/>
        <v>0.5944010416666666</v>
      </c>
      <c r="L15" s="144">
        <f t="shared" si="2"/>
        <v>0.7925347222222221</v>
      </c>
    </row>
    <row r="16" spans="1:12" ht="21" customHeight="1">
      <c r="A16" s="78"/>
      <c r="B16" s="38" t="s">
        <v>101</v>
      </c>
      <c r="C16" s="20">
        <v>0.3055555555555555</v>
      </c>
      <c r="D16" s="19"/>
      <c r="E16" s="93"/>
      <c r="F16" s="21"/>
      <c r="G16" s="23">
        <v>0.6395833333333333</v>
      </c>
      <c r="H16" s="6">
        <f t="shared" si="0"/>
        <v>0.31979166666666664</v>
      </c>
      <c r="I16" s="70">
        <v>76</v>
      </c>
      <c r="K16" s="144">
        <f t="shared" si="1"/>
        <v>0.599609375</v>
      </c>
      <c r="L16" s="144">
        <f t="shared" si="2"/>
        <v>0.7994791666666666</v>
      </c>
    </row>
    <row r="17" spans="1:12" ht="21" customHeight="1">
      <c r="A17" s="78"/>
      <c r="B17" s="38" t="s">
        <v>102</v>
      </c>
      <c r="C17" s="20">
        <v>0.3055555555555555</v>
      </c>
      <c r="D17" s="19"/>
      <c r="E17" s="93"/>
      <c r="F17" s="21"/>
      <c r="G17" s="23">
        <v>0.6416666666666667</v>
      </c>
      <c r="H17" s="6">
        <f t="shared" si="0"/>
        <v>0.32083333333333336</v>
      </c>
      <c r="I17" s="70">
        <v>79</v>
      </c>
      <c r="K17" s="144">
        <f t="shared" si="1"/>
        <v>0.6015625</v>
      </c>
      <c r="L17" s="144">
        <f t="shared" si="2"/>
        <v>0.8020833333333334</v>
      </c>
    </row>
    <row r="18" spans="1:12" ht="21" customHeight="1">
      <c r="A18" s="78"/>
      <c r="B18" s="38" t="s">
        <v>95</v>
      </c>
      <c r="C18" s="20">
        <v>0.3125</v>
      </c>
      <c r="D18" s="19"/>
      <c r="E18" s="93"/>
      <c r="F18" s="21"/>
      <c r="G18" s="23">
        <v>0.6625</v>
      </c>
      <c r="H18" s="6">
        <f t="shared" si="0"/>
        <v>0.33125</v>
      </c>
      <c r="I18" s="70">
        <v>98</v>
      </c>
      <c r="K18" s="144">
        <f t="shared" si="1"/>
        <v>0.62109375</v>
      </c>
      <c r="L18" s="144">
        <f t="shared" si="2"/>
        <v>0.828125</v>
      </c>
    </row>
    <row r="19" spans="1:12" ht="21" customHeight="1">
      <c r="A19" s="78"/>
      <c r="B19" s="38" t="s">
        <v>96</v>
      </c>
      <c r="C19" s="20">
        <v>0.31527777777777777</v>
      </c>
      <c r="D19" s="19"/>
      <c r="E19" s="93"/>
      <c r="F19" s="21"/>
      <c r="G19" s="23">
        <v>0.6909722222222222</v>
      </c>
      <c r="H19" s="6">
        <f t="shared" si="0"/>
        <v>0.3454861111111111</v>
      </c>
      <c r="I19" s="70">
        <v>126</v>
      </c>
      <c r="K19" s="144">
        <f t="shared" si="1"/>
        <v>0.6477864583333334</v>
      </c>
      <c r="L19" s="144">
        <f t="shared" si="2"/>
        <v>0.8637152777777778</v>
      </c>
    </row>
    <row r="20" spans="1:12" ht="21" customHeight="1">
      <c r="A20" s="78"/>
      <c r="B20" s="38" t="s">
        <v>135</v>
      </c>
      <c r="C20" s="20">
        <v>0.3368055555555556</v>
      </c>
      <c r="D20" s="19"/>
      <c r="E20" s="93"/>
      <c r="F20" s="21"/>
      <c r="G20" s="23">
        <v>0.7291666666666666</v>
      </c>
      <c r="H20" s="6">
        <f t="shared" si="0"/>
        <v>0.3645833333333333</v>
      </c>
      <c r="I20" s="70">
        <v>146</v>
      </c>
      <c r="K20" s="144">
        <f t="shared" si="1"/>
        <v>0.6835937499999999</v>
      </c>
      <c r="L20" s="144">
        <f t="shared" si="2"/>
        <v>0.9114583333333333</v>
      </c>
    </row>
    <row r="21" spans="1:10" ht="24" customHeight="1" thickBot="1">
      <c r="A21" s="78"/>
      <c r="B21" s="197" t="s">
        <v>0</v>
      </c>
      <c r="C21" s="198" t="s">
        <v>143</v>
      </c>
      <c r="D21" s="199" t="s">
        <v>141</v>
      </c>
      <c r="E21" s="200">
        <v>0.06805555555555555</v>
      </c>
      <c r="F21" s="201" t="s">
        <v>142</v>
      </c>
      <c r="G21" s="266" t="s">
        <v>76</v>
      </c>
      <c r="H21" s="267"/>
      <c r="I21" s="160">
        <v>161</v>
      </c>
      <c r="J21" s="180" t="s">
        <v>50</v>
      </c>
    </row>
    <row r="22" spans="2:10" ht="21.75" customHeight="1" thickBot="1" thickTop="1">
      <c r="B22" s="212" t="s">
        <v>84</v>
      </c>
      <c r="C22" s="33" t="s">
        <v>1</v>
      </c>
      <c r="D22" s="33" t="s">
        <v>2</v>
      </c>
      <c r="E22" s="39" t="s">
        <v>23</v>
      </c>
      <c r="F22" s="35" t="s">
        <v>22</v>
      </c>
      <c r="G22" s="36" t="s">
        <v>3</v>
      </c>
      <c r="H22" s="39" t="s">
        <v>4</v>
      </c>
      <c r="I22" s="74" t="s">
        <v>33</v>
      </c>
      <c r="J22" s="98">
        <v>2011</v>
      </c>
    </row>
    <row r="23" spans="1:12" ht="34.5" customHeight="1" thickTop="1">
      <c r="A23" s="78"/>
      <c r="B23" s="5" t="s">
        <v>71</v>
      </c>
      <c r="C23" s="20">
        <v>0.2465277777777778</v>
      </c>
      <c r="D23" s="19">
        <f aca="true" t="shared" si="3" ref="D23:D29">+E23-C23</f>
        <v>0.27083333333333326</v>
      </c>
      <c r="E23" s="93">
        <v>0.517361111111111</v>
      </c>
      <c r="F23" s="21">
        <f aca="true" t="shared" si="4" ref="F23:F29">+G23-E23</f>
        <v>0.12916666666666676</v>
      </c>
      <c r="G23" s="23">
        <v>0.6465277777777778</v>
      </c>
      <c r="H23" s="6">
        <f aca="true" t="shared" si="5" ref="H23:H29">(+G23/4000)*1600</f>
        <v>0.2586111111111111</v>
      </c>
      <c r="I23" s="70">
        <v>14</v>
      </c>
      <c r="L23" s="186">
        <f>AVERAGE(G23:G27)</f>
        <v>0.6798611111111111</v>
      </c>
    </row>
    <row r="24" spans="1:10" ht="34.5" customHeight="1">
      <c r="A24" s="78"/>
      <c r="B24" s="5" t="s">
        <v>46</v>
      </c>
      <c r="C24" s="20">
        <v>0.2611111111111111</v>
      </c>
      <c r="D24" s="19">
        <f t="shared" si="3"/>
        <v>0.2743055555555555</v>
      </c>
      <c r="E24" s="93">
        <v>0.5354166666666667</v>
      </c>
      <c r="F24" s="21">
        <f t="shared" si="4"/>
        <v>0.1347222222222222</v>
      </c>
      <c r="G24" s="23">
        <v>0.6701388888888888</v>
      </c>
      <c r="H24" s="6">
        <f t="shared" si="5"/>
        <v>0.26805555555555555</v>
      </c>
      <c r="I24" s="70">
        <v>29</v>
      </c>
      <c r="J24" s="14">
        <v>0.7194444444444444</v>
      </c>
    </row>
    <row r="25" spans="1:10" ht="34.5" customHeight="1">
      <c r="A25" s="78"/>
      <c r="B25" s="5" t="s">
        <v>65</v>
      </c>
      <c r="C25" s="20">
        <v>0.2590277777777778</v>
      </c>
      <c r="D25" s="19">
        <f t="shared" si="3"/>
        <v>0.28958333333333325</v>
      </c>
      <c r="E25" s="93">
        <v>0.548611111111111</v>
      </c>
      <c r="F25" s="21">
        <f t="shared" si="4"/>
        <v>0.13402777777777786</v>
      </c>
      <c r="G25" s="23">
        <v>0.6826388888888889</v>
      </c>
      <c r="H25" s="6">
        <f t="shared" si="5"/>
        <v>0.27305555555555555</v>
      </c>
      <c r="I25" s="70">
        <v>41</v>
      </c>
      <c r="J25" s="14">
        <v>0.6972222222222223</v>
      </c>
    </row>
    <row r="26" spans="1:9" ht="34.5" customHeight="1">
      <c r="A26" s="78"/>
      <c r="B26" s="5" t="s">
        <v>62</v>
      </c>
      <c r="C26" s="20">
        <v>0.2638888888888889</v>
      </c>
      <c r="D26" s="19">
        <f t="shared" si="3"/>
        <v>0.29375</v>
      </c>
      <c r="E26" s="93">
        <v>0.5576388888888889</v>
      </c>
      <c r="F26" s="21">
        <f t="shared" si="4"/>
        <v>0.14236111111111116</v>
      </c>
      <c r="G26" s="23">
        <v>0.7000000000000001</v>
      </c>
      <c r="H26" s="6">
        <f t="shared" si="5"/>
        <v>0.28</v>
      </c>
      <c r="I26" s="70">
        <v>63</v>
      </c>
    </row>
    <row r="27" spans="1:10" ht="34.5" customHeight="1">
      <c r="A27" s="78"/>
      <c r="B27" s="5" t="s">
        <v>61</v>
      </c>
      <c r="C27" s="20">
        <v>0.2611111111111111</v>
      </c>
      <c r="D27" s="19">
        <f t="shared" si="3"/>
        <v>0.2888888888888888</v>
      </c>
      <c r="E27" s="93">
        <v>0.5499999999999999</v>
      </c>
      <c r="F27" s="21">
        <f t="shared" si="4"/>
        <v>0.15000000000000013</v>
      </c>
      <c r="G27" s="23">
        <v>0.7000000000000001</v>
      </c>
      <c r="H27" s="6">
        <f t="shared" si="5"/>
        <v>0.28</v>
      </c>
      <c r="I27" s="70">
        <v>64</v>
      </c>
      <c r="J27" s="14">
        <v>0.6819444444444445</v>
      </c>
    </row>
    <row r="28" spans="1:9" ht="34.5" customHeight="1">
      <c r="A28" s="78"/>
      <c r="B28" s="5" t="s">
        <v>73</v>
      </c>
      <c r="C28" s="20">
        <v>0.2638888888888889</v>
      </c>
      <c r="D28" s="19">
        <f t="shared" si="3"/>
        <v>0.29444444444444445</v>
      </c>
      <c r="E28" s="93">
        <v>0.5583333333333333</v>
      </c>
      <c r="F28" s="21">
        <f t="shared" si="4"/>
        <v>0.14513888888888882</v>
      </c>
      <c r="G28" s="23">
        <v>0.7034722222222222</v>
      </c>
      <c r="H28" s="6">
        <f t="shared" si="5"/>
        <v>0.28138888888888886</v>
      </c>
      <c r="I28" s="70">
        <v>68</v>
      </c>
    </row>
    <row r="29" spans="1:10" ht="34.5" customHeight="1">
      <c r="A29" s="78"/>
      <c r="B29" s="5" t="s">
        <v>34</v>
      </c>
      <c r="C29" s="20">
        <v>0.2638888888888889</v>
      </c>
      <c r="D29" s="19">
        <f t="shared" si="3"/>
        <v>0.3097222222222223</v>
      </c>
      <c r="E29" s="93">
        <v>0.5736111111111112</v>
      </c>
      <c r="F29" s="21">
        <f t="shared" si="4"/>
        <v>0.14513888888888882</v>
      </c>
      <c r="G29" s="23">
        <v>0.71875</v>
      </c>
      <c r="H29" s="6">
        <f t="shared" si="5"/>
        <v>0.2875</v>
      </c>
      <c r="I29" s="70">
        <v>74</v>
      </c>
      <c r="J29" s="14">
        <v>0.7666666666666666</v>
      </c>
    </row>
    <row r="30" spans="1:9" ht="25.5" customHeight="1" thickBot="1">
      <c r="A30" s="78"/>
      <c r="B30" s="197" t="s">
        <v>0</v>
      </c>
      <c r="C30" s="208" t="s">
        <v>137</v>
      </c>
      <c r="D30" s="199"/>
      <c r="E30" s="200" t="s">
        <v>152</v>
      </c>
      <c r="F30" s="201" t="s">
        <v>153</v>
      </c>
      <c r="G30" s="266" t="s">
        <v>76</v>
      </c>
      <c r="H30" s="267"/>
      <c r="I30" s="160">
        <v>148</v>
      </c>
    </row>
    <row r="31" spans="2:9" ht="22.5" customHeight="1" thickBot="1" thickTop="1">
      <c r="B31" s="149" t="s">
        <v>68</v>
      </c>
      <c r="C31" s="33" t="s">
        <v>1</v>
      </c>
      <c r="D31" s="33" t="s">
        <v>0</v>
      </c>
      <c r="E31" s="39" t="s">
        <v>0</v>
      </c>
      <c r="F31" s="35" t="s">
        <v>0</v>
      </c>
      <c r="G31" s="36" t="s">
        <v>3</v>
      </c>
      <c r="H31" s="39" t="s">
        <v>4</v>
      </c>
      <c r="I31" s="74" t="s">
        <v>33</v>
      </c>
    </row>
    <row r="32" spans="1:9" ht="26.25" customHeight="1" thickTop="1">
      <c r="A32" s="78"/>
      <c r="B32" s="5" t="s">
        <v>136</v>
      </c>
      <c r="C32" s="15">
        <v>0.27152777777777776</v>
      </c>
      <c r="D32" s="19"/>
      <c r="E32" s="93"/>
      <c r="F32" s="21"/>
      <c r="G32" s="23">
        <v>0.7451388888888889</v>
      </c>
      <c r="H32" s="6">
        <f>(+G32/4000)*1600</f>
        <v>0.2980555555555556</v>
      </c>
      <c r="I32" s="70">
        <v>95</v>
      </c>
    </row>
    <row r="33" spans="1:9" ht="26.25" customHeight="1">
      <c r="A33" s="78"/>
      <c r="B33" s="5" t="s">
        <v>69</v>
      </c>
      <c r="C33" s="15">
        <v>0.2951388888888889</v>
      </c>
      <c r="D33" s="19"/>
      <c r="E33" s="93"/>
      <c r="F33" s="21"/>
      <c r="G33" s="23">
        <v>0.8166666666666668</v>
      </c>
      <c r="H33" s="6">
        <f>(+G33/4000)*1600</f>
        <v>0.32666666666666666</v>
      </c>
      <c r="I33" s="70">
        <v>256</v>
      </c>
    </row>
    <row r="34" spans="1:9" ht="26.25" customHeight="1">
      <c r="A34" s="78"/>
      <c r="B34" s="5" t="s">
        <v>82</v>
      </c>
      <c r="C34" s="15">
        <v>0.3055555555555555</v>
      </c>
      <c r="D34" s="19"/>
      <c r="E34" s="93"/>
      <c r="F34" s="21"/>
      <c r="G34" s="23">
        <v>0.8680555555555555</v>
      </c>
      <c r="H34" s="6">
        <f>(+G34/4000)*1600</f>
        <v>0.3472222222222222</v>
      </c>
      <c r="I34" s="70">
        <v>348</v>
      </c>
    </row>
    <row r="35" spans="1:9" ht="26.25" customHeight="1">
      <c r="A35" s="78"/>
      <c r="B35" s="5" t="s">
        <v>91</v>
      </c>
      <c r="C35" s="15">
        <v>0.34375</v>
      </c>
      <c r="D35" s="19"/>
      <c r="E35" s="93"/>
      <c r="F35" s="21"/>
      <c r="G35" s="23">
        <v>0.8840277777777777</v>
      </c>
      <c r="H35" s="6">
        <f>(+G35/4000)*1600</f>
        <v>0.3536111111111111</v>
      </c>
      <c r="I35" s="70">
        <v>373</v>
      </c>
    </row>
    <row r="36" spans="1:9" ht="26.25" customHeight="1">
      <c r="A36" s="78"/>
      <c r="B36" s="5" t="s">
        <v>113</v>
      </c>
      <c r="C36" s="15">
        <v>0.36041666666666666</v>
      </c>
      <c r="D36" s="19"/>
      <c r="E36" s="93"/>
      <c r="F36" s="21"/>
      <c r="G36" s="23">
        <v>0.9541666666666666</v>
      </c>
      <c r="H36" s="6">
        <f>(+G36/4000)*1600</f>
        <v>0.38166666666666665</v>
      </c>
      <c r="I36" s="70">
        <v>434</v>
      </c>
    </row>
    <row r="37" spans="2:9" ht="30.75" customHeight="1" thickBot="1">
      <c r="B37" s="12"/>
      <c r="C37" s="205" t="s">
        <v>149</v>
      </c>
      <c r="D37" s="7"/>
      <c r="E37" s="206" t="s">
        <v>150</v>
      </c>
      <c r="F37" s="207" t="s">
        <v>151</v>
      </c>
      <c r="G37" s="266" t="s">
        <v>76</v>
      </c>
      <c r="H37" s="267"/>
      <c r="I37" s="160">
        <v>472</v>
      </c>
    </row>
    <row r="38" ht="13.5" thickTop="1"/>
  </sheetData>
  <sheetProtection/>
  <mergeCells count="4">
    <mergeCell ref="G21:H21"/>
    <mergeCell ref="G30:H30"/>
    <mergeCell ref="G37:H37"/>
    <mergeCell ref="G11:H11"/>
  </mergeCells>
  <printOptions/>
  <pageMargins left="0.5" right="0.5" top="0.75" bottom="0.75" header="0.5" footer="0.5"/>
  <pageSetup fitToHeight="1" fitToWidth="1" horizontalDpi="600" verticalDpi="600" orientation="portrait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3"/>
  <sheetViews>
    <sheetView zoomScale="85" zoomScaleNormal="85" zoomScalePageLayoutView="0" workbookViewId="0" topLeftCell="A17">
      <selection activeCell="H23" sqref="H23:I23"/>
    </sheetView>
  </sheetViews>
  <sheetFormatPr defaultColWidth="9.140625" defaultRowHeight="12.75"/>
  <cols>
    <col min="2" max="2" width="22.28125" style="0" customWidth="1"/>
    <col min="3" max="3" width="8.28125" style="0" customWidth="1"/>
    <col min="4" max="4" width="9.57421875" style="0" customWidth="1"/>
    <col min="5" max="5" width="10.140625" style="0" customWidth="1"/>
    <col min="6" max="6" width="9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71" customWidth="1"/>
    <col min="11" max="11" width="8.28125" style="190" customWidth="1"/>
    <col min="12" max="12" width="7.28125" style="190" customWidth="1"/>
  </cols>
  <sheetData>
    <row r="2" ht="13.5" thickBot="1"/>
    <row r="3" spans="2:10" ht="16.5" thickTop="1">
      <c r="B3" s="42" t="s">
        <v>243</v>
      </c>
      <c r="C3" s="43" t="s">
        <v>157</v>
      </c>
      <c r="D3" s="43"/>
      <c r="E3" s="43"/>
      <c r="F3" s="44"/>
      <c r="G3" s="45" t="s">
        <v>78</v>
      </c>
      <c r="H3" s="46"/>
      <c r="I3" s="46"/>
      <c r="J3" s="72"/>
    </row>
    <row r="4" spans="2:10" ht="15.75">
      <c r="B4" s="48" t="s">
        <v>244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28</v>
      </c>
      <c r="C6" s="33" t="s">
        <v>1</v>
      </c>
      <c r="D6" s="33" t="s">
        <v>2</v>
      </c>
      <c r="E6" s="39" t="s">
        <v>247</v>
      </c>
      <c r="F6" s="35" t="s">
        <v>246</v>
      </c>
      <c r="G6" s="36" t="s">
        <v>3</v>
      </c>
      <c r="H6" s="39" t="s">
        <v>214</v>
      </c>
      <c r="I6" s="39" t="s">
        <v>208</v>
      </c>
      <c r="J6" s="74" t="s">
        <v>33</v>
      </c>
      <c r="K6" s="191"/>
    </row>
    <row r="7" spans="1:11" ht="27" customHeight="1" thickTop="1">
      <c r="A7" s="78"/>
      <c r="B7" s="38" t="s">
        <v>71</v>
      </c>
      <c r="C7" s="20">
        <v>0.24305555555555555</v>
      </c>
      <c r="D7" s="19">
        <f aca="true" t="shared" si="0" ref="D7:D31">+E7-C7</f>
        <v>0.2645833333333333</v>
      </c>
      <c r="E7" s="93">
        <v>0.5076388888888889</v>
      </c>
      <c r="F7" s="21">
        <f aca="true" t="shared" si="1" ref="F7:F31">+G7-E7</f>
        <v>0.1333333333333333</v>
      </c>
      <c r="G7" s="23">
        <v>0.6409722222222222</v>
      </c>
      <c r="H7" s="6">
        <f aca="true" t="shared" si="2" ref="H7:H31">(+G7/4000)*1600</f>
        <v>0.25638888888888883</v>
      </c>
      <c r="I7" s="6">
        <f aca="true" t="shared" si="3" ref="I7:I31">(+G7/4000)*1000</f>
        <v>0.16024305555555554</v>
      </c>
      <c r="J7" s="75">
        <v>1</v>
      </c>
      <c r="K7" s="192"/>
    </row>
    <row r="8" spans="1:11" ht="27" customHeight="1">
      <c r="A8" s="78"/>
      <c r="B8" s="5" t="s">
        <v>62</v>
      </c>
      <c r="C8" s="20">
        <v>0.25972222222222224</v>
      </c>
      <c r="D8" s="19">
        <f t="shared" si="0"/>
        <v>0.2756944444444444</v>
      </c>
      <c r="E8" s="93">
        <v>0.5354166666666667</v>
      </c>
      <c r="F8" s="21">
        <f t="shared" si="1"/>
        <v>0.14166666666666672</v>
      </c>
      <c r="G8" s="23">
        <v>0.6770833333333334</v>
      </c>
      <c r="H8" s="6">
        <f t="shared" si="2"/>
        <v>0.27083333333333337</v>
      </c>
      <c r="I8" s="6">
        <f t="shared" si="3"/>
        <v>0.16927083333333334</v>
      </c>
      <c r="J8" s="70">
        <v>6</v>
      </c>
      <c r="K8" s="192"/>
    </row>
    <row r="9" spans="1:11" ht="27" customHeight="1">
      <c r="A9" s="78"/>
      <c r="B9" s="5" t="s">
        <v>61</v>
      </c>
      <c r="C9" s="20">
        <v>0.25625000000000003</v>
      </c>
      <c r="D9" s="19">
        <f t="shared" si="0"/>
        <v>0.28472222222222215</v>
      </c>
      <c r="E9" s="93">
        <v>0.5409722222222222</v>
      </c>
      <c r="F9" s="21">
        <f t="shared" si="1"/>
        <v>0.14027777777777783</v>
      </c>
      <c r="G9" s="23">
        <v>0.68125</v>
      </c>
      <c r="H9" s="6">
        <f t="shared" si="2"/>
        <v>0.2725</v>
      </c>
      <c r="I9" s="6">
        <f t="shared" si="3"/>
        <v>0.1703125</v>
      </c>
      <c r="J9" s="70">
        <v>7</v>
      </c>
      <c r="K9" s="192"/>
    </row>
    <row r="10" spans="1:11" ht="27" customHeight="1">
      <c r="A10" s="78"/>
      <c r="B10" s="5" t="s">
        <v>175</v>
      </c>
      <c r="C10" s="20">
        <v>0.2569444444444445</v>
      </c>
      <c r="D10" s="19">
        <f t="shared" si="0"/>
        <v>0.29444444444444434</v>
      </c>
      <c r="E10" s="93">
        <v>0.5513888888888888</v>
      </c>
      <c r="F10" s="21">
        <f t="shared" si="1"/>
        <v>0.14583333333333348</v>
      </c>
      <c r="G10" s="23">
        <v>0.6972222222222223</v>
      </c>
      <c r="H10" s="6">
        <f t="shared" si="2"/>
        <v>0.27888888888888896</v>
      </c>
      <c r="I10" s="6">
        <f t="shared" si="3"/>
        <v>0.17430555555555557</v>
      </c>
      <c r="J10" s="70">
        <v>11</v>
      </c>
      <c r="K10" s="192"/>
    </row>
    <row r="11" spans="1:11" ht="27" customHeight="1">
      <c r="A11" s="78"/>
      <c r="B11" s="5" t="s">
        <v>92</v>
      </c>
      <c r="C11" s="20">
        <v>0.2604166666666667</v>
      </c>
      <c r="D11" s="19">
        <f t="shared" si="0"/>
        <v>0.2986111111111111</v>
      </c>
      <c r="E11" s="93">
        <v>0.5590277777777778</v>
      </c>
      <c r="F11" s="21">
        <f t="shared" si="1"/>
        <v>0.14861111111111114</v>
      </c>
      <c r="G11" s="23">
        <v>0.7076388888888889</v>
      </c>
      <c r="H11" s="6">
        <f t="shared" si="2"/>
        <v>0.28305555555555556</v>
      </c>
      <c r="I11" s="6">
        <f t="shared" si="3"/>
        <v>0.17690972222222223</v>
      </c>
      <c r="J11" s="70">
        <v>15</v>
      </c>
      <c r="K11" s="192"/>
    </row>
    <row r="12" spans="1:11" ht="27" customHeight="1">
      <c r="A12" s="78"/>
      <c r="B12" s="5" t="s">
        <v>205</v>
      </c>
      <c r="C12" s="20">
        <v>0.2701388888888889</v>
      </c>
      <c r="D12" s="19">
        <f t="shared" si="0"/>
        <v>0.3062500000000001</v>
      </c>
      <c r="E12" s="93">
        <v>0.576388888888889</v>
      </c>
      <c r="F12" s="21">
        <f t="shared" si="1"/>
        <v>0.15555555555555545</v>
      </c>
      <c r="G12" s="23">
        <v>0.7319444444444444</v>
      </c>
      <c r="H12" s="6">
        <f t="shared" si="2"/>
        <v>0.29277777777777775</v>
      </c>
      <c r="I12" s="6">
        <f t="shared" si="3"/>
        <v>0.1829861111111111</v>
      </c>
      <c r="J12" s="70">
        <v>21</v>
      </c>
      <c r="K12" s="192"/>
    </row>
    <row r="13" spans="1:11" ht="27" customHeight="1">
      <c r="A13" s="78"/>
      <c r="B13" s="5" t="s">
        <v>173</v>
      </c>
      <c r="C13" s="20">
        <v>0.2833333333333333</v>
      </c>
      <c r="D13" s="19">
        <f t="shared" si="0"/>
        <v>0.3208333333333333</v>
      </c>
      <c r="E13" s="93">
        <v>0.6041666666666666</v>
      </c>
      <c r="F13" s="21">
        <f t="shared" si="1"/>
        <v>0.15486111111111112</v>
      </c>
      <c r="G13" s="23">
        <v>0.7590277777777777</v>
      </c>
      <c r="H13" s="6">
        <f t="shared" si="2"/>
        <v>0.3036111111111111</v>
      </c>
      <c r="I13" s="6">
        <f t="shared" si="3"/>
        <v>0.18975694444444444</v>
      </c>
      <c r="J13" s="70">
        <v>28</v>
      </c>
      <c r="K13" s="192"/>
    </row>
    <row r="14" spans="1:11" ht="27" customHeight="1">
      <c r="A14" s="78"/>
      <c r="B14" s="5" t="s">
        <v>101</v>
      </c>
      <c r="C14" s="20">
        <v>0.2743055555555555</v>
      </c>
      <c r="D14" s="19">
        <f t="shared" si="0"/>
        <v>0.3180555555555556</v>
      </c>
      <c r="E14" s="93">
        <v>0.5923611111111111</v>
      </c>
      <c r="F14" s="21">
        <f t="shared" si="1"/>
        <v>0.1680555555555555</v>
      </c>
      <c r="G14" s="23">
        <v>0.7604166666666666</v>
      </c>
      <c r="H14" s="6">
        <f t="shared" si="2"/>
        <v>0.30416666666666664</v>
      </c>
      <c r="I14" s="6">
        <f t="shared" si="3"/>
        <v>0.19010416666666666</v>
      </c>
      <c r="J14" s="70">
        <v>31</v>
      </c>
      <c r="K14" s="192"/>
    </row>
    <row r="15" spans="1:11" ht="25.5" customHeight="1">
      <c r="A15" s="78"/>
      <c r="B15" s="5" t="s">
        <v>94</v>
      </c>
      <c r="C15" s="20">
        <v>0.28541666666666665</v>
      </c>
      <c r="D15" s="19">
        <f t="shared" si="0"/>
        <v>0.32638888888888895</v>
      </c>
      <c r="E15" s="93">
        <v>0.6118055555555556</v>
      </c>
      <c r="F15" s="21">
        <f t="shared" si="1"/>
        <v>0.15625</v>
      </c>
      <c r="G15" s="23">
        <v>0.7680555555555556</v>
      </c>
      <c r="H15" s="6">
        <f t="shared" si="2"/>
        <v>0.30722222222222223</v>
      </c>
      <c r="I15" s="6">
        <f t="shared" si="3"/>
        <v>0.1920138888888889</v>
      </c>
      <c r="J15" s="70">
        <v>35</v>
      </c>
      <c r="K15" s="192"/>
    </row>
    <row r="16" spans="1:11" ht="25.5" customHeight="1">
      <c r="A16" s="78"/>
      <c r="B16" s="5" t="s">
        <v>113</v>
      </c>
      <c r="C16" s="20">
        <v>0.3090277777777778</v>
      </c>
      <c r="D16" s="19">
        <f t="shared" si="0"/>
        <v>0.32291666666666663</v>
      </c>
      <c r="E16" s="93">
        <v>0.6319444444444444</v>
      </c>
      <c r="F16" s="21">
        <f t="shared" si="1"/>
        <v>0.15555555555555556</v>
      </c>
      <c r="G16" s="23">
        <v>0.7875</v>
      </c>
      <c r="H16" s="6">
        <f t="shared" si="2"/>
        <v>0.315</v>
      </c>
      <c r="I16" s="6">
        <f t="shared" si="3"/>
        <v>0.196875</v>
      </c>
      <c r="J16" s="70">
        <v>39</v>
      </c>
      <c r="K16" s="192"/>
    </row>
    <row r="17" spans="1:11" ht="25.5" customHeight="1">
      <c r="A17" s="78"/>
      <c r="B17" s="5" t="s">
        <v>178</v>
      </c>
      <c r="C17" s="20">
        <v>0.3090277777777778</v>
      </c>
      <c r="D17" s="19">
        <f t="shared" si="0"/>
        <v>0.32291666666666663</v>
      </c>
      <c r="E17" s="93">
        <v>0.6319444444444444</v>
      </c>
      <c r="F17" s="21">
        <f t="shared" si="1"/>
        <v>0.1562500000000001</v>
      </c>
      <c r="G17" s="23">
        <v>0.7881944444444445</v>
      </c>
      <c r="H17" s="6">
        <f t="shared" si="2"/>
        <v>0.3152777777777778</v>
      </c>
      <c r="I17" s="6">
        <f t="shared" si="3"/>
        <v>0.19704861111111113</v>
      </c>
      <c r="J17" s="70">
        <v>40</v>
      </c>
      <c r="K17" s="192"/>
    </row>
    <row r="18" spans="1:11" ht="25.5" customHeight="1">
      <c r="A18" s="78"/>
      <c r="B18" s="5" t="s">
        <v>74</v>
      </c>
      <c r="C18" s="20">
        <v>0.2833333333333333</v>
      </c>
      <c r="D18" s="19">
        <f t="shared" si="0"/>
        <v>0.34791666666666665</v>
      </c>
      <c r="E18" s="93">
        <v>0.63125</v>
      </c>
      <c r="F18" s="21">
        <f t="shared" si="1"/>
        <v>0.15972222222222232</v>
      </c>
      <c r="G18" s="23">
        <v>0.7909722222222223</v>
      </c>
      <c r="H18" s="6">
        <f t="shared" si="2"/>
        <v>0.31638888888888894</v>
      </c>
      <c r="I18" s="6">
        <f t="shared" si="3"/>
        <v>0.19774305555555557</v>
      </c>
      <c r="J18" s="70">
        <v>41</v>
      </c>
      <c r="K18" s="192"/>
    </row>
    <row r="19" spans="1:11" ht="25.5" customHeight="1">
      <c r="A19" s="78"/>
      <c r="B19" s="5" t="s">
        <v>112</v>
      </c>
      <c r="C19" s="20">
        <v>0.3090277777777778</v>
      </c>
      <c r="D19" s="19">
        <f t="shared" si="0"/>
        <v>0.32291666666666663</v>
      </c>
      <c r="E19" s="93">
        <v>0.6319444444444444</v>
      </c>
      <c r="F19" s="21">
        <f t="shared" si="1"/>
        <v>0.16319444444444442</v>
      </c>
      <c r="G19" s="23">
        <v>0.7951388888888888</v>
      </c>
      <c r="H19" s="6">
        <f t="shared" si="2"/>
        <v>0.31805555555555554</v>
      </c>
      <c r="I19" s="6">
        <f t="shared" si="3"/>
        <v>0.1987847222222222</v>
      </c>
      <c r="J19" s="70">
        <v>44</v>
      </c>
      <c r="K19" s="192"/>
    </row>
    <row r="20" spans="1:11" ht="25.5" customHeight="1">
      <c r="A20" s="78"/>
      <c r="B20" s="5" t="s">
        <v>93</v>
      </c>
      <c r="C20" s="20">
        <v>0.3090277777777778</v>
      </c>
      <c r="D20" s="19">
        <f t="shared" si="0"/>
        <v>0.32986111111111116</v>
      </c>
      <c r="E20" s="93">
        <v>0.638888888888889</v>
      </c>
      <c r="F20" s="21">
        <f t="shared" si="1"/>
        <v>0.16180555555555542</v>
      </c>
      <c r="G20" s="23">
        <v>0.8006944444444444</v>
      </c>
      <c r="H20" s="6">
        <f t="shared" si="2"/>
        <v>0.3202777777777778</v>
      </c>
      <c r="I20" s="6">
        <f t="shared" si="3"/>
        <v>0.2001736111111111</v>
      </c>
      <c r="J20" s="70">
        <v>50</v>
      </c>
      <c r="K20" s="192"/>
    </row>
    <row r="21" spans="1:11" ht="25.5" customHeight="1">
      <c r="A21" s="78"/>
      <c r="B21" s="5" t="s">
        <v>72</v>
      </c>
      <c r="C21" s="20">
        <v>0.2673611111111111</v>
      </c>
      <c r="D21" s="19">
        <f t="shared" si="0"/>
        <v>0.3819444444444445</v>
      </c>
      <c r="E21" s="93">
        <v>0.6493055555555556</v>
      </c>
      <c r="F21" s="21">
        <f t="shared" si="1"/>
        <v>0.1659722222222222</v>
      </c>
      <c r="G21" s="23">
        <v>0.8152777777777778</v>
      </c>
      <c r="H21" s="6">
        <f t="shared" si="2"/>
        <v>0.3261111111111111</v>
      </c>
      <c r="I21" s="6">
        <f t="shared" si="3"/>
        <v>0.20381944444444444</v>
      </c>
      <c r="J21" s="70">
        <v>55</v>
      </c>
      <c r="K21" s="192"/>
    </row>
    <row r="22" spans="1:11" ht="22.5" customHeight="1">
      <c r="A22" s="78"/>
      <c r="B22" s="5" t="s">
        <v>203</v>
      </c>
      <c r="C22" s="20">
        <v>0.3125</v>
      </c>
      <c r="D22" s="19">
        <f t="shared" si="0"/>
        <v>0.3388888888888889</v>
      </c>
      <c r="E22" s="93">
        <v>0.6513888888888889</v>
      </c>
      <c r="F22" s="21">
        <f t="shared" si="1"/>
        <v>0.1694444444444444</v>
      </c>
      <c r="G22" s="23">
        <v>0.8208333333333333</v>
      </c>
      <c r="H22" s="6">
        <f t="shared" si="2"/>
        <v>0.32833333333333337</v>
      </c>
      <c r="I22" s="6">
        <f t="shared" si="3"/>
        <v>0.20520833333333333</v>
      </c>
      <c r="J22" s="184">
        <v>56</v>
      </c>
      <c r="K22" s="192"/>
    </row>
    <row r="23" spans="1:12" ht="23.25" customHeight="1">
      <c r="A23" s="78"/>
      <c r="B23" s="5" t="s">
        <v>177</v>
      </c>
      <c r="C23" s="20">
        <v>0.3013888888888889</v>
      </c>
      <c r="D23" s="19">
        <f t="shared" si="0"/>
        <v>0.36180555555555555</v>
      </c>
      <c r="E23" s="93">
        <v>0.6631944444444444</v>
      </c>
      <c r="F23" s="21">
        <f t="shared" si="1"/>
        <v>0.18194444444444458</v>
      </c>
      <c r="G23" s="22">
        <v>0.845138888888889</v>
      </c>
      <c r="H23" s="6">
        <f t="shared" si="2"/>
        <v>0.3380555555555556</v>
      </c>
      <c r="I23" s="6">
        <f t="shared" si="3"/>
        <v>0.21128472222222225</v>
      </c>
      <c r="J23" s="70">
        <v>68</v>
      </c>
      <c r="K23" s="192"/>
      <c r="L23" s="192"/>
    </row>
    <row r="24" spans="1:12" ht="23.25" customHeight="1">
      <c r="A24" s="78"/>
      <c r="B24" s="5" t="s">
        <v>202</v>
      </c>
      <c r="C24" s="20">
        <v>0.3069444444444444</v>
      </c>
      <c r="D24" s="19">
        <f t="shared" si="0"/>
        <v>0.3597222222222222</v>
      </c>
      <c r="E24" s="93">
        <v>0.6666666666666666</v>
      </c>
      <c r="F24" s="21">
        <f t="shared" si="1"/>
        <v>0.17847222222222237</v>
      </c>
      <c r="G24" s="23">
        <v>0.845138888888889</v>
      </c>
      <c r="H24" s="6">
        <f t="shared" si="2"/>
        <v>0.3380555555555556</v>
      </c>
      <c r="I24" s="6">
        <f t="shared" si="3"/>
        <v>0.21128472222222225</v>
      </c>
      <c r="J24" s="70">
        <v>69</v>
      </c>
      <c r="K24" s="192"/>
      <c r="L24" s="192"/>
    </row>
    <row r="25" spans="1:12" ht="23.25" customHeight="1">
      <c r="A25" s="78"/>
      <c r="B25" s="5" t="s">
        <v>46</v>
      </c>
      <c r="C25" s="20">
        <v>0.30416666666666664</v>
      </c>
      <c r="D25" s="19">
        <f t="shared" si="0"/>
        <v>0.3590277777777778</v>
      </c>
      <c r="E25" s="93">
        <v>0.6631944444444444</v>
      </c>
      <c r="F25" s="21">
        <f t="shared" si="1"/>
        <v>0.18611111111111112</v>
      </c>
      <c r="G25" s="23">
        <v>0.8493055555555555</v>
      </c>
      <c r="H25" s="6">
        <f t="shared" si="2"/>
        <v>0.3397222222222222</v>
      </c>
      <c r="I25" s="6">
        <f t="shared" si="3"/>
        <v>0.21232638888888888</v>
      </c>
      <c r="J25" s="70">
        <v>73</v>
      </c>
      <c r="K25" s="192"/>
      <c r="L25" s="192"/>
    </row>
    <row r="26" spans="1:12" ht="23.25" customHeight="1">
      <c r="A26" s="78"/>
      <c r="B26" s="5" t="s">
        <v>95</v>
      </c>
      <c r="C26" s="20">
        <v>0.3333333333333333</v>
      </c>
      <c r="D26" s="19">
        <f t="shared" si="0"/>
        <v>0.33888888888888885</v>
      </c>
      <c r="E26" s="93">
        <v>0.6722222222222222</v>
      </c>
      <c r="F26" s="21">
        <f t="shared" si="1"/>
        <v>0.17986111111111114</v>
      </c>
      <c r="G26" s="23">
        <v>0.8520833333333333</v>
      </c>
      <c r="H26" s="6">
        <f t="shared" si="2"/>
        <v>0.3408333333333333</v>
      </c>
      <c r="I26" s="6">
        <f t="shared" si="3"/>
        <v>0.21302083333333333</v>
      </c>
      <c r="J26" s="70">
        <v>74</v>
      </c>
      <c r="K26" s="192"/>
      <c r="L26" s="192"/>
    </row>
    <row r="27" spans="1:12" ht="23.25" customHeight="1">
      <c r="A27" s="78"/>
      <c r="B27" s="5" t="s">
        <v>228</v>
      </c>
      <c r="C27" s="20">
        <v>0.3263888888888889</v>
      </c>
      <c r="D27" s="19">
        <f t="shared" si="0"/>
        <v>0.35555555555555557</v>
      </c>
      <c r="E27" s="93">
        <v>0.6819444444444445</v>
      </c>
      <c r="F27" s="21">
        <f t="shared" si="1"/>
        <v>0.17013888888888884</v>
      </c>
      <c r="G27" s="23">
        <v>0.8520833333333333</v>
      </c>
      <c r="H27" s="6">
        <f t="shared" si="2"/>
        <v>0.3408333333333333</v>
      </c>
      <c r="I27" s="6">
        <f t="shared" si="3"/>
        <v>0.21302083333333333</v>
      </c>
      <c r="J27" s="70">
        <v>75</v>
      </c>
      <c r="K27" s="192"/>
      <c r="L27" s="192"/>
    </row>
    <row r="28" spans="1:12" ht="23.25" customHeight="1">
      <c r="A28" s="78"/>
      <c r="B28" s="5" t="s">
        <v>73</v>
      </c>
      <c r="C28" s="20">
        <v>0.28541666666666665</v>
      </c>
      <c r="D28" s="19">
        <f t="shared" si="0"/>
        <v>0.4062500000000001</v>
      </c>
      <c r="E28" s="93">
        <v>0.6916666666666668</v>
      </c>
      <c r="F28" s="21">
        <f t="shared" si="1"/>
        <v>0.1812499999999999</v>
      </c>
      <c r="G28" s="23">
        <v>0.8729166666666667</v>
      </c>
      <c r="H28" s="6">
        <f t="shared" si="2"/>
        <v>0.3491666666666667</v>
      </c>
      <c r="I28" s="6">
        <f t="shared" si="3"/>
        <v>0.21822916666666667</v>
      </c>
      <c r="J28" s="70">
        <v>81</v>
      </c>
      <c r="K28" s="192"/>
      <c r="L28" s="192"/>
    </row>
    <row r="29" spans="1:12" ht="23.25" customHeight="1">
      <c r="A29" s="78"/>
      <c r="B29" s="5" t="s">
        <v>207</v>
      </c>
      <c r="C29" s="20">
        <v>0.3229166666666667</v>
      </c>
      <c r="D29" s="19">
        <f t="shared" si="0"/>
        <v>0.3958333333333333</v>
      </c>
      <c r="E29" s="93">
        <v>0.71875</v>
      </c>
      <c r="F29" s="21">
        <f t="shared" si="1"/>
        <v>0.1729166666666666</v>
      </c>
      <c r="G29" s="23">
        <v>0.8916666666666666</v>
      </c>
      <c r="H29" s="6">
        <f t="shared" si="2"/>
        <v>0.35666666666666663</v>
      </c>
      <c r="I29" s="6">
        <f t="shared" si="3"/>
        <v>0.22291666666666665</v>
      </c>
      <c r="J29" s="70">
        <v>85</v>
      </c>
      <c r="K29" s="192"/>
      <c r="L29" s="192"/>
    </row>
    <row r="30" spans="1:12" ht="23.25" customHeight="1">
      <c r="A30" s="78"/>
      <c r="B30" s="5" t="s">
        <v>245</v>
      </c>
      <c r="C30" s="20">
        <v>0.35694444444444445</v>
      </c>
      <c r="D30" s="19">
        <f t="shared" si="0"/>
        <v>0.4347222222222222</v>
      </c>
      <c r="E30" s="93">
        <v>0.7916666666666666</v>
      </c>
      <c r="F30" s="21">
        <f t="shared" si="1"/>
        <v>0.18958333333333344</v>
      </c>
      <c r="G30" s="23">
        <v>0.9812500000000001</v>
      </c>
      <c r="H30" s="6">
        <f t="shared" si="2"/>
        <v>0.39250000000000007</v>
      </c>
      <c r="I30" s="6">
        <f t="shared" si="3"/>
        <v>0.24531250000000004</v>
      </c>
      <c r="J30" s="70">
        <v>96</v>
      </c>
      <c r="K30" s="192"/>
      <c r="L30" s="192"/>
    </row>
    <row r="31" spans="1:12" ht="23.25" customHeight="1">
      <c r="A31" s="78"/>
      <c r="B31" s="5" t="s">
        <v>81</v>
      </c>
      <c r="C31" s="20">
        <v>0.35694444444444445</v>
      </c>
      <c r="D31" s="19">
        <f t="shared" si="0"/>
        <v>0.4055555555555556</v>
      </c>
      <c r="E31" s="93">
        <v>0.7625000000000001</v>
      </c>
      <c r="F31" s="21">
        <f t="shared" si="1"/>
        <v>-0.7625000000000001</v>
      </c>
      <c r="G31" s="23"/>
      <c r="H31" s="6">
        <f t="shared" si="2"/>
        <v>0</v>
      </c>
      <c r="I31" s="6">
        <f t="shared" si="3"/>
        <v>0</v>
      </c>
      <c r="J31" s="70"/>
      <c r="K31" s="192"/>
      <c r="L31" s="192"/>
    </row>
    <row r="32" spans="1:10" ht="15" customHeight="1">
      <c r="A32" s="89"/>
      <c r="B32" s="5" t="s">
        <v>0</v>
      </c>
      <c r="C32" s="20"/>
      <c r="D32" s="19"/>
      <c r="E32" s="19"/>
      <c r="F32" s="21"/>
      <c r="G32" s="23"/>
      <c r="H32" s="153"/>
      <c r="I32" s="67"/>
      <c r="J32" s="184"/>
    </row>
    <row r="33" spans="2:10" ht="15.75">
      <c r="B33" s="237" t="s">
        <v>0</v>
      </c>
      <c r="C33" s="244" t="s">
        <v>164</v>
      </c>
      <c r="D33" s="228">
        <v>39</v>
      </c>
      <c r="E33" s="239" t="s">
        <v>33</v>
      </c>
      <c r="F33" s="213" t="s">
        <v>232</v>
      </c>
      <c r="G33" s="240" t="s">
        <v>114</v>
      </c>
      <c r="H33" s="132">
        <v>0.06666666666666667</v>
      </c>
      <c r="I33" s="241" t="s">
        <v>212</v>
      </c>
      <c r="J33" s="184">
        <v>101</v>
      </c>
    </row>
  </sheetData>
  <sheetProtection/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="70" zoomScaleNormal="70" zoomScalePageLayoutView="0" workbookViewId="0" topLeftCell="A2">
      <selection activeCell="J7" sqref="J7:K7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3" width="10.00390625" style="0" customWidth="1"/>
    <col min="4" max="4" width="9.7109375" style="0" customWidth="1"/>
    <col min="5" max="5" width="10.00390625" style="0" customWidth="1"/>
    <col min="6" max="6" width="9.8515625" style="0" customWidth="1"/>
    <col min="7" max="7" width="10.8515625" style="0" customWidth="1"/>
    <col min="8" max="8" width="9.8515625" style="0" customWidth="1"/>
    <col min="9" max="9" width="13.00390625" style="0" customWidth="1"/>
    <col min="10" max="10" width="8.8515625" style="0" customWidth="1"/>
    <col min="11" max="11" width="11.28125" style="0" customWidth="1"/>
    <col min="12" max="12" width="7.7109375" style="0" customWidth="1"/>
    <col min="13" max="13" width="13.00390625" style="98" customWidth="1"/>
  </cols>
  <sheetData>
    <row r="2" ht="13.5" thickBot="1"/>
    <row r="3" spans="2:12" ht="16.5" thickTop="1">
      <c r="B3" s="183">
        <v>41543</v>
      </c>
      <c r="C3" s="43" t="s">
        <v>157</v>
      </c>
      <c r="D3" s="43"/>
      <c r="E3" s="43"/>
      <c r="F3" s="43"/>
      <c r="G3" s="43"/>
      <c r="H3" s="44"/>
      <c r="I3" s="187" t="s">
        <v>43</v>
      </c>
      <c r="J3" s="43"/>
      <c r="K3" s="90">
        <v>5005</v>
      </c>
      <c r="L3" s="47" t="s">
        <v>0</v>
      </c>
    </row>
    <row r="4" spans="2:12" ht="15.75">
      <c r="B4" s="55" t="s">
        <v>77</v>
      </c>
      <c r="C4" s="2"/>
      <c r="D4" s="2"/>
      <c r="E4" s="2"/>
      <c r="F4" s="28" t="s">
        <v>0</v>
      </c>
      <c r="G4" s="2"/>
      <c r="H4" s="3"/>
      <c r="I4" s="188" t="s">
        <v>99</v>
      </c>
      <c r="J4" s="2"/>
      <c r="K4" s="2" t="s">
        <v>0</v>
      </c>
      <c r="L4" s="49" t="s">
        <v>0</v>
      </c>
    </row>
    <row r="5" spans="2:13" ht="12.75" customHeight="1">
      <c r="B5" s="55" t="s">
        <v>234</v>
      </c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/>
    </row>
    <row r="6" spans="2:13" ht="16.5" thickBot="1">
      <c r="B6" s="65" t="s">
        <v>26</v>
      </c>
      <c r="C6" s="33" t="s">
        <v>1</v>
      </c>
      <c r="D6" s="33" t="s">
        <v>2</v>
      </c>
      <c r="E6" s="34" t="s">
        <v>9</v>
      </c>
      <c r="F6" s="39" t="s">
        <v>11</v>
      </c>
      <c r="G6" s="33" t="s">
        <v>10</v>
      </c>
      <c r="H6" s="35" t="s">
        <v>18</v>
      </c>
      <c r="I6" s="36" t="s">
        <v>3</v>
      </c>
      <c r="J6" s="34" t="s">
        <v>214</v>
      </c>
      <c r="K6" s="34" t="s">
        <v>208</v>
      </c>
      <c r="L6" s="56" t="s">
        <v>33</v>
      </c>
      <c r="M6" s="13"/>
    </row>
    <row r="7" spans="1:13" ht="28.5" customHeight="1" thickTop="1">
      <c r="A7" s="78"/>
      <c r="B7" s="5" t="s">
        <v>35</v>
      </c>
      <c r="C7" s="30">
        <v>0.22083333333333333</v>
      </c>
      <c r="D7" s="19">
        <f aca="true" t="shared" si="0" ref="D7:D29">+E7-C7</f>
        <v>0.23055555555555557</v>
      </c>
      <c r="E7" s="32">
        <v>0.4513888888888889</v>
      </c>
      <c r="F7" s="67">
        <f aca="true" t="shared" si="1" ref="F7:F29">+(I7/5000)*4800</f>
        <v>0.672</v>
      </c>
      <c r="G7" s="67">
        <f aca="true" t="shared" si="2" ref="G7:G29">+F7-E7</f>
        <v>0.22061111111111115</v>
      </c>
      <c r="H7" s="146">
        <f aca="true" t="shared" si="3" ref="H7:H29">AVERAGE(G7,D7)</f>
        <v>0.22558333333333336</v>
      </c>
      <c r="I7" s="40">
        <v>0.7000000000000001</v>
      </c>
      <c r="J7" s="6">
        <f aca="true" t="shared" si="4" ref="J7:J29">(+I7/5000)*1600</f>
        <v>0.22400000000000003</v>
      </c>
      <c r="K7" s="6">
        <f aca="true" t="shared" si="5" ref="K7:K29">(+I7/5000)*1000</f>
        <v>0.14</v>
      </c>
      <c r="L7" s="246">
        <v>1</v>
      </c>
      <c r="M7" s="144"/>
    </row>
    <row r="8" spans="1:13" ht="28.5" customHeight="1">
      <c r="A8" s="78"/>
      <c r="B8" s="5" t="s">
        <v>70</v>
      </c>
      <c r="C8" s="20">
        <v>0.22083333333333333</v>
      </c>
      <c r="D8" s="19">
        <f t="shared" si="0"/>
        <v>0.23055555555555557</v>
      </c>
      <c r="E8" s="6">
        <v>0.4513888888888889</v>
      </c>
      <c r="F8" s="67">
        <f t="shared" si="1"/>
        <v>0.6786666666666665</v>
      </c>
      <c r="G8" s="67">
        <f t="shared" si="2"/>
        <v>0.22727777777777763</v>
      </c>
      <c r="H8" s="146">
        <f t="shared" si="3"/>
        <v>0.2289166666666666</v>
      </c>
      <c r="I8" s="22">
        <v>0.7069444444444444</v>
      </c>
      <c r="J8" s="6">
        <f t="shared" si="4"/>
        <v>0.22622222222222219</v>
      </c>
      <c r="K8" s="6">
        <f t="shared" si="5"/>
        <v>0.14138888888888887</v>
      </c>
      <c r="L8" s="79">
        <v>2</v>
      </c>
      <c r="M8" s="144"/>
    </row>
    <row r="9" spans="1:13" ht="28.5" customHeight="1">
      <c r="A9" s="78"/>
      <c r="B9" s="5" t="s">
        <v>108</v>
      </c>
      <c r="C9" s="20">
        <v>0.2263888888888889</v>
      </c>
      <c r="D9" s="19">
        <f t="shared" si="0"/>
        <v>0.24652777777777776</v>
      </c>
      <c r="E9" s="6">
        <v>0.47291666666666665</v>
      </c>
      <c r="F9" s="67">
        <f t="shared" si="1"/>
        <v>0.7273333333333333</v>
      </c>
      <c r="G9" s="67">
        <f t="shared" si="2"/>
        <v>0.2544166666666666</v>
      </c>
      <c r="H9" s="146">
        <f t="shared" si="3"/>
        <v>0.2504722222222222</v>
      </c>
      <c r="I9" s="23">
        <v>0.7576388888888889</v>
      </c>
      <c r="J9" s="6">
        <f t="shared" si="4"/>
        <v>0.24244444444444443</v>
      </c>
      <c r="K9" s="6">
        <f t="shared" si="5"/>
        <v>0.15152777777777776</v>
      </c>
      <c r="L9" s="79">
        <v>7</v>
      </c>
      <c r="M9" s="144"/>
    </row>
    <row r="10" spans="1:13" ht="28.5" customHeight="1">
      <c r="A10" s="78"/>
      <c r="B10" s="5" t="s">
        <v>36</v>
      </c>
      <c r="C10" s="20">
        <v>0.22916666666666666</v>
      </c>
      <c r="D10" s="19">
        <f t="shared" si="0"/>
        <v>0.2513888888888889</v>
      </c>
      <c r="E10" s="6">
        <v>0.48055555555555557</v>
      </c>
      <c r="F10" s="67">
        <f t="shared" si="1"/>
        <v>0.7400000000000001</v>
      </c>
      <c r="G10" s="67">
        <f t="shared" si="2"/>
        <v>0.25944444444444453</v>
      </c>
      <c r="H10" s="146">
        <f t="shared" si="3"/>
        <v>0.25541666666666674</v>
      </c>
      <c r="I10" s="40">
        <v>0.7708333333333334</v>
      </c>
      <c r="J10" s="6">
        <f t="shared" si="4"/>
        <v>0.2466666666666667</v>
      </c>
      <c r="K10" s="6">
        <f t="shared" si="5"/>
        <v>0.15416666666666667</v>
      </c>
      <c r="L10" s="79">
        <v>10</v>
      </c>
      <c r="M10" s="144"/>
    </row>
    <row r="11" spans="1:13" ht="28.5" customHeight="1">
      <c r="A11" s="78"/>
      <c r="B11" s="5" t="s">
        <v>89</v>
      </c>
      <c r="C11" s="20">
        <v>0.2423611111111111</v>
      </c>
      <c r="D11" s="19">
        <f t="shared" si="0"/>
        <v>0.2749999999999999</v>
      </c>
      <c r="E11" s="6">
        <v>0.517361111111111</v>
      </c>
      <c r="F11" s="67">
        <f t="shared" si="1"/>
        <v>0.7513333333333335</v>
      </c>
      <c r="G11" s="67">
        <f t="shared" si="2"/>
        <v>0.23397222222222247</v>
      </c>
      <c r="H11" s="146">
        <f t="shared" si="3"/>
        <v>0.2544861111111112</v>
      </c>
      <c r="I11" s="40">
        <v>0.782638888888889</v>
      </c>
      <c r="J11" s="6">
        <f t="shared" si="4"/>
        <v>0.2504444444444445</v>
      </c>
      <c r="K11" s="6">
        <f t="shared" si="5"/>
        <v>0.15652777777777782</v>
      </c>
      <c r="L11" s="79">
        <v>15</v>
      </c>
      <c r="M11" s="144"/>
    </row>
    <row r="12" spans="1:13" ht="28.5" customHeight="1">
      <c r="A12" s="78"/>
      <c r="B12" s="5" t="s">
        <v>87</v>
      </c>
      <c r="C12" s="20">
        <v>0.24097222222222223</v>
      </c>
      <c r="D12" s="19">
        <f t="shared" si="0"/>
        <v>0.25625</v>
      </c>
      <c r="E12" s="6">
        <v>0.49722222222222223</v>
      </c>
      <c r="F12" s="67">
        <f t="shared" si="1"/>
        <v>0.752</v>
      </c>
      <c r="G12" s="67">
        <f t="shared" si="2"/>
        <v>0.25477777777777777</v>
      </c>
      <c r="H12" s="146">
        <f t="shared" si="3"/>
        <v>0.2555138888888889</v>
      </c>
      <c r="I12" s="40">
        <v>0.7833333333333333</v>
      </c>
      <c r="J12" s="6">
        <f t="shared" si="4"/>
        <v>0.25066666666666665</v>
      </c>
      <c r="K12" s="6">
        <f t="shared" si="5"/>
        <v>0.15666666666666665</v>
      </c>
      <c r="L12" s="79">
        <v>16</v>
      </c>
      <c r="M12" s="144"/>
    </row>
    <row r="13" spans="1:13" ht="28.5" customHeight="1">
      <c r="A13" s="78"/>
      <c r="B13" s="5" t="s">
        <v>165</v>
      </c>
      <c r="C13" s="20">
        <v>0.24722222222222223</v>
      </c>
      <c r="D13" s="19">
        <f t="shared" si="0"/>
        <v>0.29027777777777775</v>
      </c>
      <c r="E13" s="6">
        <v>0.5375</v>
      </c>
      <c r="F13" s="67">
        <f t="shared" si="1"/>
        <v>0.794</v>
      </c>
      <c r="G13" s="67">
        <f t="shared" si="2"/>
        <v>0.25650000000000006</v>
      </c>
      <c r="H13" s="146">
        <f t="shared" si="3"/>
        <v>0.2733888888888889</v>
      </c>
      <c r="I13" s="29">
        <v>0.8270833333333334</v>
      </c>
      <c r="J13" s="6">
        <f t="shared" si="4"/>
        <v>0.2646666666666667</v>
      </c>
      <c r="K13" s="6">
        <f t="shared" si="5"/>
        <v>0.16541666666666668</v>
      </c>
      <c r="L13" s="79">
        <v>33</v>
      </c>
      <c r="M13" s="144"/>
    </row>
    <row r="14" spans="1:13" ht="25.5" customHeight="1">
      <c r="A14" s="78"/>
      <c r="B14" s="5" t="s">
        <v>237</v>
      </c>
      <c r="C14" s="151">
        <v>0.25</v>
      </c>
      <c r="D14" s="67">
        <f t="shared" si="0"/>
        <v>0.26736111111111105</v>
      </c>
      <c r="E14" s="16">
        <v>0.517361111111111</v>
      </c>
      <c r="F14" s="67">
        <f t="shared" si="1"/>
        <v>0.816</v>
      </c>
      <c r="G14" s="67">
        <f t="shared" si="2"/>
        <v>0.2986388888888889</v>
      </c>
      <c r="H14" s="146">
        <f t="shared" si="3"/>
        <v>0.283</v>
      </c>
      <c r="I14" s="40">
        <v>0.85</v>
      </c>
      <c r="J14" s="6">
        <f t="shared" si="4"/>
        <v>0.27199999999999996</v>
      </c>
      <c r="K14" s="6">
        <f t="shared" si="5"/>
        <v>0.16999999999999998</v>
      </c>
      <c r="L14" s="75">
        <v>37</v>
      </c>
      <c r="M14" s="144"/>
    </row>
    <row r="15" spans="1:13" ht="25.5" customHeight="1">
      <c r="A15" s="78"/>
      <c r="B15" s="5" t="s">
        <v>162</v>
      </c>
      <c r="C15" s="20">
        <v>0.2347222222222222</v>
      </c>
      <c r="D15" s="19">
        <f t="shared" si="0"/>
        <v>0.3027777777777778</v>
      </c>
      <c r="E15" s="6">
        <v>0.5375</v>
      </c>
      <c r="F15" s="67">
        <f t="shared" si="1"/>
        <v>0.8393333333333334</v>
      </c>
      <c r="G15" s="67">
        <f t="shared" si="2"/>
        <v>0.3018333333333334</v>
      </c>
      <c r="H15" s="146">
        <f t="shared" si="3"/>
        <v>0.3023055555555556</v>
      </c>
      <c r="I15" s="40">
        <v>0.8743055555555556</v>
      </c>
      <c r="J15" s="6">
        <f t="shared" si="4"/>
        <v>0.2797777777777778</v>
      </c>
      <c r="K15" s="6">
        <f t="shared" si="5"/>
        <v>0.17486111111111113</v>
      </c>
      <c r="L15" s="75">
        <v>45</v>
      </c>
      <c r="M15" s="144"/>
    </row>
    <row r="16" spans="1:13" ht="25.5" customHeight="1">
      <c r="A16" s="78"/>
      <c r="B16" s="5" t="s">
        <v>90</v>
      </c>
      <c r="C16" s="20">
        <v>0.2625</v>
      </c>
      <c r="D16" s="19">
        <f t="shared" si="0"/>
        <v>0.2965277777777778</v>
      </c>
      <c r="E16" s="6">
        <v>0.5590277777777778</v>
      </c>
      <c r="F16" s="67">
        <f t="shared" si="1"/>
        <v>0.848</v>
      </c>
      <c r="G16" s="67">
        <f t="shared" si="2"/>
        <v>0.2889722222222222</v>
      </c>
      <c r="H16" s="146">
        <f t="shared" si="3"/>
        <v>0.29274999999999995</v>
      </c>
      <c r="I16" s="29">
        <v>0.8833333333333333</v>
      </c>
      <c r="J16" s="6">
        <f t="shared" si="4"/>
        <v>0.2826666666666667</v>
      </c>
      <c r="K16" s="6">
        <f t="shared" si="5"/>
        <v>0.17666666666666667</v>
      </c>
      <c r="L16" s="79">
        <v>50</v>
      </c>
      <c r="M16" s="144"/>
    </row>
    <row r="17" spans="1:13" ht="25.5" customHeight="1">
      <c r="A17" s="78"/>
      <c r="B17" s="5" t="s">
        <v>222</v>
      </c>
      <c r="C17" s="20">
        <v>0.24861111111111112</v>
      </c>
      <c r="D17" s="19">
        <f t="shared" si="0"/>
        <v>0.31180555555555556</v>
      </c>
      <c r="E17" s="6">
        <v>0.5604166666666667</v>
      </c>
      <c r="F17" s="67">
        <f t="shared" si="1"/>
        <v>0.8506666666666667</v>
      </c>
      <c r="G17" s="67">
        <f t="shared" si="2"/>
        <v>0.29025</v>
      </c>
      <c r="H17" s="146">
        <f t="shared" si="3"/>
        <v>0.3010277777777778</v>
      </c>
      <c r="I17" s="29">
        <v>0.8861111111111111</v>
      </c>
      <c r="J17" s="6">
        <f t="shared" si="4"/>
        <v>0.28355555555555556</v>
      </c>
      <c r="K17" s="6">
        <f t="shared" si="5"/>
        <v>0.17722222222222223</v>
      </c>
      <c r="L17" s="79">
        <v>54</v>
      </c>
      <c r="M17" s="144"/>
    </row>
    <row r="18" spans="1:13" ht="25.5" customHeight="1">
      <c r="A18" s="78"/>
      <c r="B18" s="5" t="s">
        <v>201</v>
      </c>
      <c r="C18" s="20">
        <v>0.2722222222222222</v>
      </c>
      <c r="D18" s="19">
        <f t="shared" si="0"/>
        <v>0.2868055555555556</v>
      </c>
      <c r="E18" s="6">
        <v>0.5590277777777778</v>
      </c>
      <c r="F18" s="67">
        <f t="shared" si="1"/>
        <v>0.856</v>
      </c>
      <c r="G18" s="67">
        <f t="shared" si="2"/>
        <v>0.2969722222222222</v>
      </c>
      <c r="H18" s="146">
        <f t="shared" si="3"/>
        <v>0.29188888888888886</v>
      </c>
      <c r="I18" s="23">
        <v>0.8916666666666666</v>
      </c>
      <c r="J18" s="6">
        <f t="shared" si="4"/>
        <v>0.2853333333333333</v>
      </c>
      <c r="K18" s="6">
        <f t="shared" si="5"/>
        <v>0.17833333333333332</v>
      </c>
      <c r="L18" s="70">
        <v>57</v>
      </c>
      <c r="M18" s="144"/>
    </row>
    <row r="19" spans="1:13" ht="25.5" customHeight="1">
      <c r="A19" s="78"/>
      <c r="B19" s="5" t="s">
        <v>166</v>
      </c>
      <c r="C19" s="20">
        <v>0.27291666666666664</v>
      </c>
      <c r="D19" s="19">
        <f t="shared" si="0"/>
        <v>0.30069444444444454</v>
      </c>
      <c r="E19" s="6">
        <v>0.5736111111111112</v>
      </c>
      <c r="F19" s="67">
        <f t="shared" si="1"/>
        <v>0.8906666666666666</v>
      </c>
      <c r="G19" s="67">
        <f t="shared" si="2"/>
        <v>0.3170555555555554</v>
      </c>
      <c r="H19" s="146">
        <f t="shared" si="3"/>
        <v>0.308875</v>
      </c>
      <c r="I19" s="23">
        <v>0.9277777777777777</v>
      </c>
      <c r="J19" s="6">
        <f t="shared" si="4"/>
        <v>0.29688888888888887</v>
      </c>
      <c r="K19" s="6">
        <f t="shared" si="5"/>
        <v>0.18555555555555553</v>
      </c>
      <c r="L19" s="70">
        <v>66</v>
      </c>
      <c r="M19" s="144"/>
    </row>
    <row r="20" spans="1:13" ht="25.5" customHeight="1">
      <c r="A20" s="78"/>
      <c r="B20" s="5" t="s">
        <v>127</v>
      </c>
      <c r="C20" s="20">
        <v>0.2743055555555555</v>
      </c>
      <c r="D20" s="19">
        <f t="shared" si="0"/>
        <v>0.3194444444444445</v>
      </c>
      <c r="E20" s="93">
        <v>0.59375</v>
      </c>
      <c r="F20" s="67">
        <f t="shared" si="1"/>
        <v>0.9053333333333333</v>
      </c>
      <c r="G20" s="67">
        <f t="shared" si="2"/>
        <v>0.3115833333333333</v>
      </c>
      <c r="H20" s="146">
        <f t="shared" si="3"/>
        <v>0.31551388888888887</v>
      </c>
      <c r="I20" s="23">
        <v>0.9430555555555555</v>
      </c>
      <c r="J20" s="6">
        <f t="shared" si="4"/>
        <v>0.30177777777777776</v>
      </c>
      <c r="K20" s="6">
        <f t="shared" si="5"/>
        <v>0.1886111111111111</v>
      </c>
      <c r="L20" s="70">
        <v>71</v>
      </c>
      <c r="M20" s="144"/>
    </row>
    <row r="21" spans="1:13" ht="25.5" customHeight="1">
      <c r="A21" s="78"/>
      <c r="B21" s="5" t="s">
        <v>168</v>
      </c>
      <c r="C21" s="20">
        <v>0.2923611111111111</v>
      </c>
      <c r="D21" s="19">
        <f t="shared" si="0"/>
        <v>0.30763888888888885</v>
      </c>
      <c r="E21" s="6">
        <v>0.6</v>
      </c>
      <c r="F21" s="67">
        <f t="shared" si="1"/>
        <v>0.9053333333333333</v>
      </c>
      <c r="G21" s="67">
        <f t="shared" si="2"/>
        <v>0.30533333333333335</v>
      </c>
      <c r="H21" s="146">
        <f t="shared" si="3"/>
        <v>0.3064861111111111</v>
      </c>
      <c r="I21" s="23">
        <v>0.9430555555555555</v>
      </c>
      <c r="J21" s="6">
        <f t="shared" si="4"/>
        <v>0.30177777777777776</v>
      </c>
      <c r="K21" s="6">
        <f t="shared" si="5"/>
        <v>0.1886111111111111</v>
      </c>
      <c r="L21" s="189">
        <v>72</v>
      </c>
      <c r="M21" s="144"/>
    </row>
    <row r="22" spans="1:13" ht="25.5" customHeight="1">
      <c r="A22" s="78"/>
      <c r="B22" s="5" t="s">
        <v>235</v>
      </c>
      <c r="C22" s="20">
        <v>0.2951388888888889</v>
      </c>
      <c r="D22" s="19">
        <f t="shared" si="0"/>
        <v>0.3083333333333333</v>
      </c>
      <c r="E22" s="6">
        <v>0.6034722222222222</v>
      </c>
      <c r="F22" s="67">
        <f t="shared" si="1"/>
        <v>0.9193333333333334</v>
      </c>
      <c r="G22" s="67">
        <f t="shared" si="2"/>
        <v>0.31586111111111126</v>
      </c>
      <c r="H22" s="146">
        <f t="shared" si="3"/>
        <v>0.31209722222222225</v>
      </c>
      <c r="I22" s="22">
        <v>0.9576388888888889</v>
      </c>
      <c r="J22" s="6">
        <f t="shared" si="4"/>
        <v>0.30644444444444446</v>
      </c>
      <c r="K22" s="6">
        <f t="shared" si="5"/>
        <v>0.1915277777777778</v>
      </c>
      <c r="L22" s="156">
        <v>73</v>
      </c>
      <c r="M22" s="144"/>
    </row>
    <row r="23" spans="1:13" ht="24.75" customHeight="1">
      <c r="A23" s="78"/>
      <c r="B23" s="5" t="s">
        <v>169</v>
      </c>
      <c r="C23" s="20">
        <v>0.2923611111111111</v>
      </c>
      <c r="D23" s="19">
        <f t="shared" si="0"/>
        <v>0.31111111111111106</v>
      </c>
      <c r="E23" s="6">
        <v>0.6034722222222222</v>
      </c>
      <c r="F23" s="67">
        <f t="shared" si="1"/>
        <v>0.9333333333333332</v>
      </c>
      <c r="G23" s="67">
        <f t="shared" si="2"/>
        <v>0.32986111111111105</v>
      </c>
      <c r="H23" s="146">
        <f t="shared" si="3"/>
        <v>0.320486111111111</v>
      </c>
      <c r="I23" s="23">
        <v>0.9722222222222222</v>
      </c>
      <c r="J23" s="6">
        <f t="shared" si="4"/>
        <v>0.3111111111111111</v>
      </c>
      <c r="K23" s="6">
        <f t="shared" si="5"/>
        <v>0.19444444444444442</v>
      </c>
      <c r="L23" s="70">
        <v>75</v>
      </c>
      <c r="M23" s="144"/>
    </row>
    <row r="24" spans="1:13" ht="24.75" customHeight="1">
      <c r="A24" s="78"/>
      <c r="B24" s="5" t="s">
        <v>167</v>
      </c>
      <c r="C24" s="20">
        <v>0.29930555555555555</v>
      </c>
      <c r="D24" s="19">
        <f t="shared" si="0"/>
        <v>0.3284722222222222</v>
      </c>
      <c r="E24" s="6">
        <v>0.6277777777777778</v>
      </c>
      <c r="F24" s="67">
        <f t="shared" si="1"/>
        <v>0.9373333333333334</v>
      </c>
      <c r="G24" s="67">
        <f t="shared" si="2"/>
        <v>0.3095555555555556</v>
      </c>
      <c r="H24" s="146">
        <f t="shared" si="3"/>
        <v>0.31901388888888893</v>
      </c>
      <c r="I24" s="29">
        <v>0.9763888888888889</v>
      </c>
      <c r="J24" s="6">
        <f t="shared" si="4"/>
        <v>0.31244444444444447</v>
      </c>
      <c r="K24" s="6">
        <f t="shared" si="5"/>
        <v>0.19527777777777777</v>
      </c>
      <c r="L24" s="79">
        <v>77</v>
      </c>
      <c r="M24" s="144"/>
    </row>
    <row r="25" spans="1:13" ht="24.75" customHeight="1">
      <c r="A25" s="78"/>
      <c r="B25" s="5" t="s">
        <v>163</v>
      </c>
      <c r="C25" s="151">
        <v>0.29930555555555555</v>
      </c>
      <c r="D25" s="19">
        <f t="shared" si="0"/>
        <v>0.35208333333333336</v>
      </c>
      <c r="E25" s="16">
        <v>0.6513888888888889</v>
      </c>
      <c r="F25" s="67">
        <f t="shared" si="1"/>
        <v>0.9946666666666668</v>
      </c>
      <c r="G25" s="67">
        <f t="shared" si="2"/>
        <v>0.3432777777777779</v>
      </c>
      <c r="H25" s="146">
        <f t="shared" si="3"/>
        <v>0.34768055555555566</v>
      </c>
      <c r="I25" s="29" t="s">
        <v>238</v>
      </c>
      <c r="J25" s="6">
        <f t="shared" si="4"/>
        <v>0.3315555555555556</v>
      </c>
      <c r="K25" s="6">
        <f t="shared" si="5"/>
        <v>0.20722222222222225</v>
      </c>
      <c r="L25" s="75">
        <v>90</v>
      </c>
      <c r="M25" s="144"/>
    </row>
    <row r="26" spans="1:13" ht="25.5" customHeight="1">
      <c r="A26" s="78"/>
      <c r="B26" s="5" t="s">
        <v>181</v>
      </c>
      <c r="C26" s="20">
        <v>0.31180555555555556</v>
      </c>
      <c r="D26" s="19">
        <f t="shared" si="0"/>
        <v>0.33819444444444446</v>
      </c>
      <c r="E26" s="6">
        <v>0.65</v>
      </c>
      <c r="F26" s="67">
        <f t="shared" si="1"/>
        <v>1.0086666666666666</v>
      </c>
      <c r="G26" s="67">
        <f t="shared" si="2"/>
        <v>0.3586666666666666</v>
      </c>
      <c r="H26" s="146">
        <f t="shared" si="3"/>
        <v>0.3484305555555555</v>
      </c>
      <c r="I26" s="247" t="s">
        <v>240</v>
      </c>
      <c r="J26" s="6">
        <f t="shared" si="4"/>
        <v>0.3362222222222222</v>
      </c>
      <c r="K26" s="6">
        <f t="shared" si="5"/>
        <v>0.21013888888888888</v>
      </c>
      <c r="L26" s="156">
        <v>93</v>
      </c>
      <c r="M26" s="144"/>
    </row>
    <row r="27" spans="1:13" ht="25.5" customHeight="1">
      <c r="A27" s="78"/>
      <c r="B27" s="5" t="s">
        <v>170</v>
      </c>
      <c r="C27" s="20">
        <v>0.32083333333333336</v>
      </c>
      <c r="D27" s="19">
        <f t="shared" si="0"/>
        <v>0.36180555555555555</v>
      </c>
      <c r="E27" s="6">
        <v>0.6826388888888889</v>
      </c>
      <c r="F27" s="67">
        <f t="shared" si="1"/>
        <v>1.106</v>
      </c>
      <c r="G27" s="67">
        <f t="shared" si="2"/>
        <v>0.4233611111111112</v>
      </c>
      <c r="H27" s="146">
        <f t="shared" si="3"/>
        <v>0.3925833333333334</v>
      </c>
      <c r="I27" s="247" t="s">
        <v>241</v>
      </c>
      <c r="J27" s="6">
        <f t="shared" si="4"/>
        <v>0.36866666666666664</v>
      </c>
      <c r="K27" s="6">
        <f t="shared" si="5"/>
        <v>0.23041666666666666</v>
      </c>
      <c r="L27" s="70">
        <v>96</v>
      </c>
      <c r="M27" s="144"/>
    </row>
    <row r="28" spans="1:13" ht="25.5" customHeight="1">
      <c r="A28" s="78"/>
      <c r="B28" s="5" t="s">
        <v>236</v>
      </c>
      <c r="C28" s="20">
        <v>0.33194444444444443</v>
      </c>
      <c r="D28" s="19">
        <f t="shared" si="0"/>
        <v>0.37708333333333327</v>
      </c>
      <c r="E28" s="6">
        <v>0.7090277777777777</v>
      </c>
      <c r="F28" s="67">
        <f t="shared" si="1"/>
        <v>1.1086666666666667</v>
      </c>
      <c r="G28" s="67">
        <f t="shared" si="2"/>
        <v>0.399638888888889</v>
      </c>
      <c r="H28" s="146">
        <f t="shared" si="3"/>
        <v>0.38836111111111116</v>
      </c>
      <c r="I28" s="247" t="s">
        <v>239</v>
      </c>
      <c r="J28" s="6">
        <f t="shared" si="4"/>
        <v>0.3695555555555556</v>
      </c>
      <c r="K28" s="6">
        <f t="shared" si="5"/>
        <v>0.23097222222222222</v>
      </c>
      <c r="L28" s="184">
        <v>97</v>
      </c>
      <c r="M28" s="144"/>
    </row>
    <row r="29" spans="1:13" ht="25.5" customHeight="1">
      <c r="A29" s="78"/>
      <c r="B29" s="5" t="s">
        <v>224</v>
      </c>
      <c r="C29" s="20">
        <v>0.32708333333333334</v>
      </c>
      <c r="D29" s="19">
        <f t="shared" si="0"/>
        <v>0.38194444444444436</v>
      </c>
      <c r="E29" s="6">
        <v>0.7090277777777777</v>
      </c>
      <c r="F29" s="67">
        <f t="shared" si="1"/>
        <v>1.1086666666666667</v>
      </c>
      <c r="G29" s="67">
        <f t="shared" si="2"/>
        <v>0.399638888888889</v>
      </c>
      <c r="H29" s="146">
        <f t="shared" si="3"/>
        <v>0.39079166666666665</v>
      </c>
      <c r="I29" s="247" t="s">
        <v>239</v>
      </c>
      <c r="J29" s="6">
        <f t="shared" si="4"/>
        <v>0.3695555555555556</v>
      </c>
      <c r="K29" s="6">
        <f t="shared" si="5"/>
        <v>0.23097222222222222</v>
      </c>
      <c r="L29" s="70">
        <v>98</v>
      </c>
      <c r="M29" s="144"/>
    </row>
    <row r="30" spans="1:13" ht="21.75" customHeight="1">
      <c r="A30" s="78"/>
      <c r="B30" s="5"/>
      <c r="C30" s="20"/>
      <c r="D30" s="19"/>
      <c r="E30" s="6"/>
      <c r="F30" s="19"/>
      <c r="G30" s="6"/>
      <c r="H30" s="11"/>
      <c r="I30" s="64"/>
      <c r="J30" s="6"/>
      <c r="K30" s="6"/>
      <c r="L30" s="70"/>
      <c r="M30" s="144"/>
    </row>
    <row r="31" spans="2:12" ht="24" customHeight="1">
      <c r="B31" s="237"/>
      <c r="C31" s="261" t="s">
        <v>199</v>
      </c>
      <c r="D31" s="262"/>
      <c r="E31" s="243" t="s">
        <v>242</v>
      </c>
      <c r="F31" s="263" t="s">
        <v>200</v>
      </c>
      <c r="G31" s="263"/>
      <c r="H31" s="11">
        <v>35</v>
      </c>
      <c r="I31" s="235" t="s">
        <v>114</v>
      </c>
      <c r="J31" s="19">
        <v>0.08263888888888889</v>
      </c>
      <c r="K31" s="236" t="s">
        <v>215</v>
      </c>
      <c r="L31" s="177">
        <v>99</v>
      </c>
    </row>
  </sheetData>
  <sheetProtection/>
  <mergeCells count="2">
    <mergeCell ref="C31:D31"/>
    <mergeCell ref="F31:G31"/>
  </mergeCells>
  <printOptions/>
  <pageMargins left="0.5" right="0.5" top="0.5" bottom="0.5" header="0.5" footer="0.5"/>
  <pageSetup fitToHeight="1" fitToWidth="1" horizontalDpi="600" verticalDpi="600" orientation="portrait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zoomScale="84" zoomScaleNormal="84" zoomScalePageLayoutView="0" workbookViewId="0" topLeftCell="A1">
      <selection activeCell="H9" sqref="H9:I9"/>
    </sheetView>
  </sheetViews>
  <sheetFormatPr defaultColWidth="9.140625" defaultRowHeight="12.75"/>
  <cols>
    <col min="2" max="2" width="20.421875" style="0" customWidth="1"/>
    <col min="3" max="3" width="8.28125" style="0" customWidth="1"/>
    <col min="4" max="4" width="9.57421875" style="0" customWidth="1"/>
    <col min="5" max="5" width="10.140625" style="0" customWidth="1"/>
    <col min="6" max="6" width="9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71" customWidth="1"/>
    <col min="11" max="11" width="8.28125" style="190" customWidth="1"/>
    <col min="12" max="12" width="7.28125" style="190" customWidth="1"/>
  </cols>
  <sheetData>
    <row r="2" ht="13.5" thickBot="1"/>
    <row r="3" spans="2:10" ht="16.5" thickTop="1">
      <c r="B3" s="42" t="s">
        <v>248</v>
      </c>
      <c r="C3" s="43" t="s">
        <v>38</v>
      </c>
      <c r="D3" s="43"/>
      <c r="E3" s="43"/>
      <c r="F3" s="44"/>
      <c r="G3" s="45" t="s">
        <v>78</v>
      </c>
      <c r="H3" s="46"/>
      <c r="I3" s="46"/>
      <c r="J3" s="72"/>
    </row>
    <row r="4" spans="2:10" ht="15.75">
      <c r="B4" s="48" t="s">
        <v>256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 t="s">
        <v>257</v>
      </c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28</v>
      </c>
      <c r="C6" s="33" t="s">
        <v>1</v>
      </c>
      <c r="D6" s="33" t="s">
        <v>2</v>
      </c>
      <c r="E6" s="39" t="s">
        <v>247</v>
      </c>
      <c r="F6" s="35" t="s">
        <v>246</v>
      </c>
      <c r="G6" s="36" t="s">
        <v>3</v>
      </c>
      <c r="H6" s="39" t="s">
        <v>214</v>
      </c>
      <c r="I6" s="39" t="s">
        <v>208</v>
      </c>
      <c r="J6" s="74" t="s">
        <v>33</v>
      </c>
      <c r="K6" s="191"/>
    </row>
    <row r="7" spans="1:11" ht="24.75" customHeight="1" thickTop="1">
      <c r="A7" s="78"/>
      <c r="B7" s="38" t="s">
        <v>71</v>
      </c>
      <c r="C7" s="20">
        <v>0.25833333333333336</v>
      </c>
      <c r="D7" s="19">
        <f aca="true" t="shared" si="0" ref="D7:D14">+E7-C7</f>
        <v>0.2604166666666666</v>
      </c>
      <c r="E7" s="93">
        <v>0.5187499999999999</v>
      </c>
      <c r="F7" s="21">
        <f aca="true" t="shared" si="1" ref="F7:F14">+G7-E7</f>
        <v>0.12916666666666676</v>
      </c>
      <c r="G7" s="23">
        <v>0.6479166666666667</v>
      </c>
      <c r="H7" s="6">
        <f aca="true" t="shared" si="2" ref="H7:H14">(+G7/4000)*1600</f>
        <v>0.25916666666666666</v>
      </c>
      <c r="I7" s="6">
        <f aca="true" t="shared" si="3" ref="I7:I14">(+G7/4000)*1000</f>
        <v>0.16197916666666667</v>
      </c>
      <c r="J7" s="75">
        <v>1</v>
      </c>
      <c r="K7" s="192"/>
    </row>
    <row r="8" spans="1:11" ht="24.75" customHeight="1">
      <c r="A8" s="78"/>
      <c r="B8" s="5" t="s">
        <v>175</v>
      </c>
      <c r="C8" s="20">
        <v>0.26805555555555555</v>
      </c>
      <c r="D8" s="19">
        <f t="shared" si="0"/>
        <v>0.2736111111111111</v>
      </c>
      <c r="E8" s="93">
        <v>0.5416666666666666</v>
      </c>
      <c r="F8" s="21">
        <f t="shared" si="1"/>
        <v>0.126388888888889</v>
      </c>
      <c r="G8" s="23">
        <v>0.6680555555555556</v>
      </c>
      <c r="H8" s="6">
        <f t="shared" si="2"/>
        <v>0.26722222222222225</v>
      </c>
      <c r="I8" s="6">
        <f t="shared" si="3"/>
        <v>0.1670138888888889</v>
      </c>
      <c r="J8" s="70">
        <v>3</v>
      </c>
      <c r="K8" s="192"/>
    </row>
    <row r="9" spans="1:11" ht="24.75" customHeight="1">
      <c r="A9" s="78"/>
      <c r="B9" s="5" t="s">
        <v>61</v>
      </c>
      <c r="C9" s="20">
        <v>0.26805555555555555</v>
      </c>
      <c r="D9" s="19">
        <f t="shared" si="0"/>
        <v>0.2736111111111111</v>
      </c>
      <c r="E9" s="93">
        <v>0.5416666666666666</v>
      </c>
      <c r="F9" s="21">
        <f t="shared" si="1"/>
        <v>0.13124999999999998</v>
      </c>
      <c r="G9" s="23">
        <v>0.6729166666666666</v>
      </c>
      <c r="H9" s="6">
        <f t="shared" si="2"/>
        <v>0.26916666666666667</v>
      </c>
      <c r="I9" s="6">
        <f t="shared" si="3"/>
        <v>0.16822916666666665</v>
      </c>
      <c r="J9" s="70">
        <v>5</v>
      </c>
      <c r="K9" s="192"/>
    </row>
    <row r="10" spans="1:11" ht="24.75" customHeight="1">
      <c r="A10" s="78"/>
      <c r="B10" s="5" t="s">
        <v>62</v>
      </c>
      <c r="C10" s="20">
        <v>0.27291666666666664</v>
      </c>
      <c r="D10" s="19">
        <f t="shared" si="0"/>
        <v>0.2805555555555556</v>
      </c>
      <c r="E10" s="93">
        <v>0.5534722222222223</v>
      </c>
      <c r="F10" s="21">
        <f t="shared" si="1"/>
        <v>0.1333333333333333</v>
      </c>
      <c r="G10" s="23">
        <v>0.6868055555555556</v>
      </c>
      <c r="H10" s="6">
        <f t="shared" si="2"/>
        <v>0.2747222222222222</v>
      </c>
      <c r="I10" s="6">
        <f t="shared" si="3"/>
        <v>0.1717013888888889</v>
      </c>
      <c r="J10" s="70">
        <v>8</v>
      </c>
      <c r="K10" s="192"/>
    </row>
    <row r="11" spans="1:11" ht="24.75" customHeight="1">
      <c r="A11" s="78"/>
      <c r="B11" s="5" t="s">
        <v>92</v>
      </c>
      <c r="C11" s="20">
        <v>0.2743055555555555</v>
      </c>
      <c r="D11" s="19">
        <f t="shared" si="0"/>
        <v>0.2916666666666667</v>
      </c>
      <c r="E11" s="93">
        <v>0.5659722222222222</v>
      </c>
      <c r="F11" s="21">
        <f t="shared" si="1"/>
        <v>0.1395833333333334</v>
      </c>
      <c r="G11" s="23">
        <v>0.7055555555555556</v>
      </c>
      <c r="H11" s="6">
        <f t="shared" si="2"/>
        <v>0.28222222222222226</v>
      </c>
      <c r="I11" s="6">
        <f t="shared" si="3"/>
        <v>0.1763888888888889</v>
      </c>
      <c r="J11" s="70">
        <v>14</v>
      </c>
      <c r="K11" s="192"/>
    </row>
    <row r="12" spans="1:11" ht="24.75" customHeight="1">
      <c r="A12" s="78"/>
      <c r="B12" s="5" t="s">
        <v>205</v>
      </c>
      <c r="C12" s="20">
        <v>0.28611111111111115</v>
      </c>
      <c r="D12" s="19">
        <f t="shared" si="0"/>
        <v>0.30624999999999997</v>
      </c>
      <c r="E12" s="93">
        <v>0.5923611111111111</v>
      </c>
      <c r="F12" s="21">
        <f t="shared" si="1"/>
        <v>0.1430555555555555</v>
      </c>
      <c r="G12" s="23">
        <v>0.7354166666666666</v>
      </c>
      <c r="H12" s="6">
        <f t="shared" si="2"/>
        <v>0.29416666666666663</v>
      </c>
      <c r="I12" s="6">
        <f t="shared" si="3"/>
        <v>0.18385416666666665</v>
      </c>
      <c r="J12" s="70">
        <v>28</v>
      </c>
      <c r="K12" s="192"/>
    </row>
    <row r="13" spans="1:11" ht="24.75" customHeight="1">
      <c r="A13" s="78"/>
      <c r="B13" s="5" t="s">
        <v>101</v>
      </c>
      <c r="C13" s="20">
        <v>0.28958333333333336</v>
      </c>
      <c r="D13" s="19">
        <f t="shared" si="0"/>
        <v>0.3118055555555555</v>
      </c>
      <c r="E13" s="93">
        <v>0.6013888888888889</v>
      </c>
      <c r="F13" s="21">
        <f t="shared" si="1"/>
        <v>0.1381944444444445</v>
      </c>
      <c r="G13" s="23">
        <v>0.7395833333333334</v>
      </c>
      <c r="H13" s="6">
        <f t="shared" si="2"/>
        <v>0.2958333333333334</v>
      </c>
      <c r="I13" s="6">
        <f t="shared" si="3"/>
        <v>0.18489583333333334</v>
      </c>
      <c r="J13" s="70">
        <v>33</v>
      </c>
      <c r="K13" s="192"/>
    </row>
    <row r="14" spans="1:11" ht="24.75" customHeight="1">
      <c r="A14" s="78"/>
      <c r="B14" s="5" t="s">
        <v>173</v>
      </c>
      <c r="C14" s="20">
        <v>0.28680555555555554</v>
      </c>
      <c r="D14" s="19">
        <f t="shared" si="0"/>
        <v>0.31666666666666665</v>
      </c>
      <c r="E14" s="93">
        <v>0.6034722222222222</v>
      </c>
      <c r="F14" s="21">
        <f t="shared" si="1"/>
        <v>0.1444444444444445</v>
      </c>
      <c r="G14" s="23">
        <v>0.7479166666666667</v>
      </c>
      <c r="H14" s="6">
        <f t="shared" si="2"/>
        <v>0.2991666666666667</v>
      </c>
      <c r="I14" s="6">
        <f t="shared" si="3"/>
        <v>0.18697916666666667</v>
      </c>
      <c r="J14" s="70">
        <v>35</v>
      </c>
      <c r="K14" s="192"/>
    </row>
    <row r="15" spans="1:11" ht="17.25" customHeight="1">
      <c r="A15" s="78"/>
      <c r="B15" s="237" t="s">
        <v>0</v>
      </c>
      <c r="C15" s="245" t="s">
        <v>164</v>
      </c>
      <c r="D15" s="228">
        <v>32</v>
      </c>
      <c r="E15" s="239" t="s">
        <v>33</v>
      </c>
      <c r="F15" s="213" t="s">
        <v>242</v>
      </c>
      <c r="G15" s="240" t="s">
        <v>114</v>
      </c>
      <c r="H15" s="132">
        <v>0.057638888888888885</v>
      </c>
      <c r="I15" s="241" t="s">
        <v>212</v>
      </c>
      <c r="J15" s="184">
        <v>57</v>
      </c>
      <c r="K15" s="192"/>
    </row>
    <row r="16" spans="2:11" ht="13.5" thickBot="1">
      <c r="B16" s="65" t="s">
        <v>249</v>
      </c>
      <c r="C16" s="33" t="s">
        <v>1</v>
      </c>
      <c r="D16" s="33" t="s">
        <v>2</v>
      </c>
      <c r="E16" s="39" t="s">
        <v>247</v>
      </c>
      <c r="F16" s="35" t="s">
        <v>246</v>
      </c>
      <c r="G16" s="36" t="s">
        <v>3</v>
      </c>
      <c r="H16" s="39" t="s">
        <v>214</v>
      </c>
      <c r="I16" s="39" t="s">
        <v>208</v>
      </c>
      <c r="J16" s="74" t="s">
        <v>33</v>
      </c>
      <c r="K16" s="191"/>
    </row>
    <row r="17" spans="1:11" ht="25.5" customHeight="1" thickTop="1">
      <c r="A17" s="78"/>
      <c r="B17" s="5" t="s">
        <v>73</v>
      </c>
      <c r="C17" s="20">
        <v>0.2826388888888889</v>
      </c>
      <c r="D17" s="19">
        <f aca="true" t="shared" si="4" ref="D17:D31">+E17-C17</f>
        <v>0.3111111111111111</v>
      </c>
      <c r="E17" s="93">
        <v>0.59375</v>
      </c>
      <c r="F17" s="21">
        <f aca="true" t="shared" si="5" ref="F17:F31">+G17-E17</f>
        <v>0.1284722222222222</v>
      </c>
      <c r="G17" s="22">
        <v>0.7222222222222222</v>
      </c>
      <c r="H17" s="6">
        <f aca="true" t="shared" si="6" ref="H17:H31">(+G17/4000)*1600</f>
        <v>0.28888888888888886</v>
      </c>
      <c r="I17" s="6">
        <f aca="true" t="shared" si="7" ref="I17:I31">(+G17/4000)*1000</f>
        <v>0.18055555555555555</v>
      </c>
      <c r="J17" s="70">
        <v>1</v>
      </c>
      <c r="K17" s="192"/>
    </row>
    <row r="18" spans="1:11" ht="25.5" customHeight="1">
      <c r="A18" s="78"/>
      <c r="B18" s="5" t="s">
        <v>72</v>
      </c>
      <c r="C18" s="20">
        <v>0.2916666666666667</v>
      </c>
      <c r="D18" s="19">
        <f t="shared" si="4"/>
        <v>0.3215277777777778</v>
      </c>
      <c r="E18" s="93">
        <v>0.6131944444444445</v>
      </c>
      <c r="F18" s="21">
        <f t="shared" si="5"/>
        <v>0.14722222222222214</v>
      </c>
      <c r="G18" s="23">
        <v>0.7604166666666666</v>
      </c>
      <c r="H18" s="6">
        <f t="shared" si="6"/>
        <v>0.30416666666666664</v>
      </c>
      <c r="I18" s="6">
        <f t="shared" si="7"/>
        <v>0.19010416666666666</v>
      </c>
      <c r="J18" s="70">
        <v>6</v>
      </c>
      <c r="K18" s="192"/>
    </row>
    <row r="19" spans="1:11" ht="25.5" customHeight="1">
      <c r="A19" s="78"/>
      <c r="B19" s="5" t="s">
        <v>74</v>
      </c>
      <c r="C19" s="20">
        <v>0.2881944444444445</v>
      </c>
      <c r="D19" s="19">
        <f t="shared" si="4"/>
        <v>0.3263888888888889</v>
      </c>
      <c r="E19" s="93">
        <v>0.6145833333333334</v>
      </c>
      <c r="F19" s="21">
        <f t="shared" si="5"/>
        <v>0.15347222222222223</v>
      </c>
      <c r="G19" s="23">
        <v>0.7680555555555556</v>
      </c>
      <c r="H19" s="6">
        <f t="shared" si="6"/>
        <v>0.30722222222222223</v>
      </c>
      <c r="I19" s="6">
        <f t="shared" si="7"/>
        <v>0.1920138888888889</v>
      </c>
      <c r="J19" s="70">
        <v>7</v>
      </c>
      <c r="K19" s="192"/>
    </row>
    <row r="20" spans="1:11" ht="25.5" customHeight="1">
      <c r="A20" s="78"/>
      <c r="B20" s="5" t="s">
        <v>94</v>
      </c>
      <c r="C20" s="20">
        <v>0.2916666666666667</v>
      </c>
      <c r="D20" s="19">
        <f t="shared" si="4"/>
        <v>0.32708333333333334</v>
      </c>
      <c r="E20" s="93">
        <v>0.61875</v>
      </c>
      <c r="F20" s="21">
        <f t="shared" si="5"/>
        <v>0.15763888888888888</v>
      </c>
      <c r="G20" s="23">
        <v>0.7763888888888889</v>
      </c>
      <c r="H20" s="6">
        <f t="shared" si="6"/>
        <v>0.31055555555555553</v>
      </c>
      <c r="I20" s="6">
        <f t="shared" si="7"/>
        <v>0.19409722222222223</v>
      </c>
      <c r="J20" s="70">
        <v>9</v>
      </c>
      <c r="K20" s="192"/>
    </row>
    <row r="21" spans="1:11" ht="25.5" customHeight="1">
      <c r="A21" s="78"/>
      <c r="B21" s="5" t="s">
        <v>112</v>
      </c>
      <c r="C21" s="20">
        <v>0.2951388888888889</v>
      </c>
      <c r="D21" s="19">
        <f t="shared" si="4"/>
        <v>0.3368055555555555</v>
      </c>
      <c r="E21" s="93">
        <v>0.6319444444444444</v>
      </c>
      <c r="F21" s="21">
        <f t="shared" si="5"/>
        <v>0.14722222222222225</v>
      </c>
      <c r="G21" s="23">
        <v>0.7791666666666667</v>
      </c>
      <c r="H21" s="6">
        <f t="shared" si="6"/>
        <v>0.3116666666666667</v>
      </c>
      <c r="I21" s="6">
        <f t="shared" si="7"/>
        <v>0.19479166666666667</v>
      </c>
      <c r="J21" s="70">
        <v>10</v>
      </c>
      <c r="K21" s="192"/>
    </row>
    <row r="22" spans="1:11" ht="22.5" customHeight="1">
      <c r="A22" s="78"/>
      <c r="B22" s="5" t="s">
        <v>46</v>
      </c>
      <c r="C22" s="20">
        <v>0.2951388888888889</v>
      </c>
      <c r="D22" s="19">
        <f t="shared" si="4"/>
        <v>0.3298611111111111</v>
      </c>
      <c r="E22" s="93">
        <v>0.625</v>
      </c>
      <c r="F22" s="21">
        <f t="shared" si="5"/>
        <v>0.15833333333333333</v>
      </c>
      <c r="G22" s="23">
        <v>0.7833333333333333</v>
      </c>
      <c r="H22" s="6">
        <f t="shared" si="6"/>
        <v>0.31333333333333335</v>
      </c>
      <c r="I22" s="6">
        <f t="shared" si="7"/>
        <v>0.19583333333333333</v>
      </c>
      <c r="J22" s="70">
        <v>11</v>
      </c>
      <c r="K22" s="192"/>
    </row>
    <row r="23" spans="1:12" ht="23.25" customHeight="1">
      <c r="A23" s="78"/>
      <c r="B23" s="5" t="s">
        <v>93</v>
      </c>
      <c r="C23" s="20">
        <v>0.3055555555555555</v>
      </c>
      <c r="D23" s="19">
        <f t="shared" si="4"/>
        <v>0.3263888888888889</v>
      </c>
      <c r="E23" s="93">
        <v>0.6319444444444444</v>
      </c>
      <c r="F23" s="21">
        <f t="shared" si="5"/>
        <v>0.16874999999999996</v>
      </c>
      <c r="G23" s="23">
        <v>0.8006944444444444</v>
      </c>
      <c r="H23" s="6">
        <f t="shared" si="6"/>
        <v>0.3202777777777778</v>
      </c>
      <c r="I23" s="6">
        <f t="shared" si="7"/>
        <v>0.2001736111111111</v>
      </c>
      <c r="J23" s="70">
        <v>15</v>
      </c>
      <c r="K23" s="192"/>
      <c r="L23" s="192"/>
    </row>
    <row r="24" spans="1:12" ht="23.25" customHeight="1">
      <c r="A24" s="78"/>
      <c r="B24" s="5" t="s">
        <v>113</v>
      </c>
      <c r="C24" s="20">
        <v>0.30624999999999997</v>
      </c>
      <c r="D24" s="19">
        <f t="shared" si="4"/>
        <v>0.3361111111111111</v>
      </c>
      <c r="E24" s="93">
        <v>0.642361111111111</v>
      </c>
      <c r="F24" s="21">
        <f t="shared" si="5"/>
        <v>0.1611111111111112</v>
      </c>
      <c r="G24" s="23">
        <v>0.8034722222222223</v>
      </c>
      <c r="H24" s="6">
        <f t="shared" si="6"/>
        <v>0.3213888888888889</v>
      </c>
      <c r="I24" s="6">
        <f t="shared" si="7"/>
        <v>0.20086805555555556</v>
      </c>
      <c r="J24" s="70">
        <v>18</v>
      </c>
      <c r="K24" s="192"/>
      <c r="L24" s="192"/>
    </row>
    <row r="25" spans="1:12" ht="23.25" customHeight="1">
      <c r="A25" s="78"/>
      <c r="B25" s="5" t="s">
        <v>178</v>
      </c>
      <c r="C25" s="20">
        <v>0.2986111111111111</v>
      </c>
      <c r="D25" s="19">
        <f t="shared" si="4"/>
        <v>0.35208333333333336</v>
      </c>
      <c r="E25" s="93">
        <v>0.6506944444444445</v>
      </c>
      <c r="F25" s="21">
        <f t="shared" si="5"/>
        <v>0.15763888888888877</v>
      </c>
      <c r="G25" s="23">
        <v>0.8083333333333332</v>
      </c>
      <c r="H25" s="6">
        <f t="shared" si="6"/>
        <v>0.3233333333333333</v>
      </c>
      <c r="I25" s="6">
        <f t="shared" si="7"/>
        <v>0.2020833333333333</v>
      </c>
      <c r="J25" s="70">
        <v>20</v>
      </c>
      <c r="K25" s="192"/>
      <c r="L25" s="192"/>
    </row>
    <row r="26" spans="1:12" ht="23.25" customHeight="1">
      <c r="A26" s="78"/>
      <c r="B26" s="5" t="s">
        <v>203</v>
      </c>
      <c r="C26" s="20"/>
      <c r="D26" s="19">
        <f t="shared" si="4"/>
        <v>0.6430555555555556</v>
      </c>
      <c r="E26" s="93">
        <v>0.6430555555555556</v>
      </c>
      <c r="F26" s="21">
        <f t="shared" si="5"/>
        <v>0.17013888888888884</v>
      </c>
      <c r="G26" s="23">
        <v>0.8131944444444444</v>
      </c>
      <c r="H26" s="6">
        <f t="shared" si="6"/>
        <v>0.3252777777777778</v>
      </c>
      <c r="I26" s="6">
        <f t="shared" si="7"/>
        <v>0.2032986111111111</v>
      </c>
      <c r="J26" s="184">
        <v>21</v>
      </c>
      <c r="K26" s="192"/>
      <c r="L26" s="192"/>
    </row>
    <row r="27" spans="1:12" ht="23.25" customHeight="1">
      <c r="A27" s="78"/>
      <c r="B27" s="5" t="s">
        <v>202</v>
      </c>
      <c r="C27" s="20">
        <v>0.3104166666666667</v>
      </c>
      <c r="D27" s="19">
        <f t="shared" si="4"/>
        <v>0.3402777777777778</v>
      </c>
      <c r="E27" s="93">
        <v>0.6506944444444445</v>
      </c>
      <c r="F27" s="21">
        <f t="shared" si="5"/>
        <v>0.20208333333333328</v>
      </c>
      <c r="G27" s="23">
        <v>0.8527777777777777</v>
      </c>
      <c r="H27" s="6">
        <f t="shared" si="6"/>
        <v>0.3411111111111111</v>
      </c>
      <c r="I27" s="6">
        <f t="shared" si="7"/>
        <v>0.21319444444444444</v>
      </c>
      <c r="J27" s="70">
        <v>25</v>
      </c>
      <c r="K27" s="192"/>
      <c r="L27" s="192"/>
    </row>
    <row r="28" spans="1:12" ht="23.25" customHeight="1">
      <c r="A28" s="78"/>
      <c r="B28" s="5" t="s">
        <v>251</v>
      </c>
      <c r="C28" s="20">
        <v>0.3506944444444444</v>
      </c>
      <c r="D28" s="19">
        <f t="shared" si="4"/>
        <v>0.33333333333333337</v>
      </c>
      <c r="E28" s="93">
        <v>0.6840277777777778</v>
      </c>
      <c r="F28" s="21">
        <f t="shared" si="5"/>
        <v>0.19444444444444442</v>
      </c>
      <c r="G28" s="23">
        <v>0.8784722222222222</v>
      </c>
      <c r="H28" s="6">
        <f t="shared" si="6"/>
        <v>0.35138888888888886</v>
      </c>
      <c r="I28" s="6">
        <f t="shared" si="7"/>
        <v>0.21961805555555555</v>
      </c>
      <c r="J28" s="70">
        <v>28</v>
      </c>
      <c r="K28" s="192"/>
      <c r="L28" s="192"/>
    </row>
    <row r="29" spans="1:12" ht="23.25" customHeight="1">
      <c r="A29" s="78"/>
      <c r="B29" s="5" t="s">
        <v>207</v>
      </c>
      <c r="C29" s="20">
        <v>0.34722222222222227</v>
      </c>
      <c r="D29" s="19">
        <f t="shared" si="4"/>
        <v>0.3680555555555555</v>
      </c>
      <c r="E29" s="93">
        <v>0.7152777777777778</v>
      </c>
      <c r="F29" s="21">
        <f t="shared" si="5"/>
        <v>0.1680555555555555</v>
      </c>
      <c r="G29" s="23">
        <v>0.8833333333333333</v>
      </c>
      <c r="H29" s="6">
        <f t="shared" si="6"/>
        <v>0.35333333333333333</v>
      </c>
      <c r="I29" s="6">
        <f t="shared" si="7"/>
        <v>0.22083333333333333</v>
      </c>
      <c r="J29" s="70">
        <v>30</v>
      </c>
      <c r="K29" s="192"/>
      <c r="L29" s="192"/>
    </row>
    <row r="30" spans="1:12" ht="23.25" customHeight="1">
      <c r="A30" s="78"/>
      <c r="B30" s="5" t="s">
        <v>81</v>
      </c>
      <c r="C30" s="20">
        <v>0.36180555555555555</v>
      </c>
      <c r="D30" s="19">
        <f t="shared" si="4"/>
        <v>0.3812499999999999</v>
      </c>
      <c r="E30" s="93">
        <v>0.7430555555555555</v>
      </c>
      <c r="F30" s="21">
        <f t="shared" si="5"/>
        <v>0.2729166666666668</v>
      </c>
      <c r="G30" s="22" t="s">
        <v>253</v>
      </c>
      <c r="H30" s="6">
        <f t="shared" si="6"/>
        <v>0.40638888888888897</v>
      </c>
      <c r="I30" s="6">
        <f t="shared" si="7"/>
        <v>0.25399305555555557</v>
      </c>
      <c r="J30" s="70">
        <v>38</v>
      </c>
      <c r="K30" s="192"/>
      <c r="L30" s="192"/>
    </row>
    <row r="31" spans="1:12" ht="23.25" customHeight="1">
      <c r="A31" s="78"/>
      <c r="B31" s="5" t="s">
        <v>245</v>
      </c>
      <c r="C31" s="20">
        <v>0.3819444444444444</v>
      </c>
      <c r="D31" s="19">
        <f t="shared" si="4"/>
        <v>0.3506944444444444</v>
      </c>
      <c r="E31" s="93">
        <v>0.7326388888888888</v>
      </c>
      <c r="F31" s="21">
        <f t="shared" si="5"/>
        <v>0.36388888888888893</v>
      </c>
      <c r="G31" s="22" t="s">
        <v>254</v>
      </c>
      <c r="H31" s="6">
        <f t="shared" si="6"/>
        <v>0.4386111111111112</v>
      </c>
      <c r="I31" s="6">
        <f t="shared" si="7"/>
        <v>0.27413194444444444</v>
      </c>
      <c r="J31" s="70">
        <v>43</v>
      </c>
      <c r="K31" s="192"/>
      <c r="L31" s="192"/>
    </row>
    <row r="32" spans="1:11" ht="17.25" customHeight="1">
      <c r="A32" s="78"/>
      <c r="B32" s="237" t="s">
        <v>0</v>
      </c>
      <c r="C32" s="245" t="s">
        <v>164</v>
      </c>
      <c r="D32" s="228">
        <v>33</v>
      </c>
      <c r="E32" s="239" t="s">
        <v>33</v>
      </c>
      <c r="F32" s="213" t="s">
        <v>255</v>
      </c>
      <c r="G32" s="240" t="s">
        <v>114</v>
      </c>
      <c r="H32" s="132">
        <v>0.05694444444444444</v>
      </c>
      <c r="I32" s="241" t="s">
        <v>212</v>
      </c>
      <c r="J32" s="184">
        <v>46</v>
      </c>
      <c r="K32" s="192"/>
    </row>
    <row r="33" spans="2:11" ht="13.5" thickBot="1">
      <c r="B33" s="65" t="s">
        <v>250</v>
      </c>
      <c r="C33" s="33" t="s">
        <v>1</v>
      </c>
      <c r="D33" s="33" t="s">
        <v>0</v>
      </c>
      <c r="E33" s="39" t="s">
        <v>0</v>
      </c>
      <c r="F33" s="35" t="s">
        <v>0</v>
      </c>
      <c r="G33" s="36" t="s">
        <v>3</v>
      </c>
      <c r="H33" s="39" t="s">
        <v>214</v>
      </c>
      <c r="I33" s="39" t="s">
        <v>208</v>
      </c>
      <c r="J33" s="74" t="s">
        <v>33</v>
      </c>
      <c r="K33" s="191"/>
    </row>
    <row r="34" spans="1:12" ht="23.25" customHeight="1" thickTop="1">
      <c r="A34" s="78"/>
      <c r="B34" s="5" t="s">
        <v>95</v>
      </c>
      <c r="C34" s="20">
        <v>0.3048611111111111</v>
      </c>
      <c r="D34" s="19"/>
      <c r="E34" s="93"/>
      <c r="F34" s="21"/>
      <c r="G34" s="23">
        <v>0.5854166666666667</v>
      </c>
      <c r="H34" s="6">
        <f>(+G34/3000)*1600</f>
        <v>0.31222222222222223</v>
      </c>
      <c r="I34" s="6">
        <f>(+G34/3000)*1000</f>
        <v>0.1951388888888889</v>
      </c>
      <c r="J34" s="70">
        <v>8</v>
      </c>
      <c r="K34" s="192"/>
      <c r="L34" s="192"/>
    </row>
    <row r="35" spans="1:12" ht="23.25" customHeight="1">
      <c r="A35" s="78"/>
      <c r="B35" s="5" t="s">
        <v>177</v>
      </c>
      <c r="C35" s="20">
        <v>0.31805555555555554</v>
      </c>
      <c r="D35" s="19"/>
      <c r="E35" s="93"/>
      <c r="F35" s="21"/>
      <c r="G35" s="22">
        <v>0.6048611111111112</v>
      </c>
      <c r="H35" s="6">
        <f>(+G35/3000)*1600</f>
        <v>0.32259259259259265</v>
      </c>
      <c r="I35" s="6">
        <f>(+G35/3000)*1000</f>
        <v>0.2016203703703704</v>
      </c>
      <c r="J35" s="70">
        <v>12</v>
      </c>
      <c r="K35" s="192"/>
      <c r="L35" s="192"/>
    </row>
    <row r="36" spans="1:12" ht="23.25" customHeight="1">
      <c r="A36" s="78"/>
      <c r="B36" s="5" t="s">
        <v>228</v>
      </c>
      <c r="C36" s="20">
        <v>0.3194444444444445</v>
      </c>
      <c r="D36" s="19"/>
      <c r="E36" s="93"/>
      <c r="F36" s="21"/>
      <c r="G36" s="23">
        <v>0.6124999999999999</v>
      </c>
      <c r="H36" s="6">
        <f>(+G36/3000)*1600</f>
        <v>0.32666666666666666</v>
      </c>
      <c r="I36" s="6">
        <f>(+G36/3000)*1000</f>
        <v>0.20416666666666666</v>
      </c>
      <c r="J36" s="70">
        <v>13</v>
      </c>
      <c r="K36" s="192"/>
      <c r="L36" s="192"/>
    </row>
    <row r="37" spans="1:12" ht="23.25" customHeight="1">
      <c r="A37" s="78"/>
      <c r="B37" s="5" t="s">
        <v>97</v>
      </c>
      <c r="C37" s="20">
        <v>0.4277777777777778</v>
      </c>
      <c r="D37" s="19"/>
      <c r="E37" s="93"/>
      <c r="F37" s="21"/>
      <c r="G37" s="23">
        <v>0.74375</v>
      </c>
      <c r="H37" s="6">
        <f>(+G37/3000)*1600</f>
        <v>0.3966666666666667</v>
      </c>
      <c r="I37" s="6">
        <f>(+G37/3000)*1000</f>
        <v>0.24791666666666667</v>
      </c>
      <c r="J37" s="70">
        <v>26</v>
      </c>
      <c r="K37" s="192"/>
      <c r="L37" s="192"/>
    </row>
    <row r="38" spans="2:10" ht="15.75">
      <c r="B38" s="237" t="s">
        <v>0</v>
      </c>
      <c r="C38" s="245" t="s">
        <v>164</v>
      </c>
      <c r="D38" s="228">
        <v>86</v>
      </c>
      <c r="E38" s="239" t="s">
        <v>33</v>
      </c>
      <c r="F38" s="213" t="s">
        <v>258</v>
      </c>
      <c r="G38" s="240" t="s">
        <v>114</v>
      </c>
      <c r="H38" s="132" t="s">
        <v>0</v>
      </c>
      <c r="I38" s="241" t="s">
        <v>212</v>
      </c>
      <c r="J38" s="184">
        <v>26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zoomScale="70" zoomScaleNormal="70" zoomScalePageLayoutView="0" workbookViewId="0" topLeftCell="A1">
      <selection activeCell="J7" sqref="J7:K7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3" width="10.00390625" style="0" customWidth="1"/>
    <col min="4" max="4" width="9.7109375" style="0" customWidth="1"/>
    <col min="5" max="5" width="10.00390625" style="0" customWidth="1"/>
    <col min="6" max="6" width="9.8515625" style="0" customWidth="1"/>
    <col min="7" max="7" width="10.8515625" style="0" customWidth="1"/>
    <col min="8" max="8" width="9.8515625" style="0" customWidth="1"/>
    <col min="9" max="9" width="13.00390625" style="0" customWidth="1"/>
    <col min="10" max="10" width="8.8515625" style="0" customWidth="1"/>
    <col min="11" max="11" width="11.28125" style="0" customWidth="1"/>
    <col min="12" max="12" width="7.7109375" style="0" customWidth="1"/>
    <col min="13" max="13" width="13.00390625" style="98" customWidth="1"/>
  </cols>
  <sheetData>
    <row r="2" ht="13.5" thickBot="1"/>
    <row r="3" spans="2:12" ht="16.5" thickTop="1">
      <c r="B3" s="178" t="s">
        <v>248</v>
      </c>
      <c r="C3" s="43" t="s">
        <v>38</v>
      </c>
      <c r="D3" s="43"/>
      <c r="E3" s="43"/>
      <c r="F3" s="43"/>
      <c r="G3" s="43"/>
      <c r="H3" s="44"/>
      <c r="I3" s="187" t="s">
        <v>43</v>
      </c>
      <c r="J3" s="43"/>
      <c r="K3" s="90"/>
      <c r="L3" s="47">
        <v>5005</v>
      </c>
    </row>
    <row r="4" spans="2:12" ht="15.75">
      <c r="B4" s="55" t="s">
        <v>77</v>
      </c>
      <c r="C4" s="2"/>
      <c r="D4" s="2"/>
      <c r="E4" s="2"/>
      <c r="F4" s="28" t="s">
        <v>0</v>
      </c>
      <c r="G4" s="2"/>
      <c r="H4" s="3"/>
      <c r="I4" s="188" t="s">
        <v>99</v>
      </c>
      <c r="J4" s="2"/>
      <c r="K4" s="2"/>
      <c r="L4" s="49">
        <v>4000</v>
      </c>
    </row>
    <row r="5" spans="2:13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/>
    </row>
    <row r="6" spans="2:13" ht="16.5" thickBot="1">
      <c r="B6" s="65" t="s">
        <v>26</v>
      </c>
      <c r="C6" s="33" t="s">
        <v>1</v>
      </c>
      <c r="D6" s="33" t="s">
        <v>2</v>
      </c>
      <c r="E6" s="34" t="s">
        <v>9</v>
      </c>
      <c r="F6" s="39" t="s">
        <v>11</v>
      </c>
      <c r="G6" s="33" t="s">
        <v>10</v>
      </c>
      <c r="H6" s="35" t="s">
        <v>18</v>
      </c>
      <c r="I6" s="36" t="s">
        <v>3</v>
      </c>
      <c r="J6" s="34" t="s">
        <v>214</v>
      </c>
      <c r="K6" s="34" t="s">
        <v>208</v>
      </c>
      <c r="L6" s="56" t="s">
        <v>33</v>
      </c>
      <c r="M6" s="13"/>
    </row>
    <row r="7" spans="1:13" ht="28.5" customHeight="1" thickTop="1">
      <c r="A7" s="78"/>
      <c r="B7" s="5" t="s">
        <v>35</v>
      </c>
      <c r="C7" s="30">
        <v>0.2138888888888889</v>
      </c>
      <c r="D7" s="19"/>
      <c r="E7" s="32"/>
      <c r="F7" s="67"/>
      <c r="G7" s="67"/>
      <c r="H7" s="146">
        <f aca="true" t="shared" si="0" ref="H7:H14">+(M7-C7)/2</f>
        <v>0.2213888888888889</v>
      </c>
      <c r="I7" s="40">
        <v>0.6840277777777778</v>
      </c>
      <c r="J7" s="6">
        <f aca="true" t="shared" si="1" ref="J7:J14">(+I7/5000)*1600</f>
        <v>0.2188888888888889</v>
      </c>
      <c r="K7" s="6">
        <f aca="true" t="shared" si="2" ref="K7:K14">(+I7/5000)*1000</f>
        <v>0.13680555555555557</v>
      </c>
      <c r="L7" s="246">
        <v>1</v>
      </c>
      <c r="M7" s="144">
        <f>+(I7/5000)*4800</f>
        <v>0.6566666666666667</v>
      </c>
    </row>
    <row r="8" spans="1:13" ht="28.5" customHeight="1">
      <c r="A8" s="78"/>
      <c r="B8" s="5" t="s">
        <v>70</v>
      </c>
      <c r="C8" s="20">
        <v>0.21944444444444444</v>
      </c>
      <c r="D8" s="19"/>
      <c r="E8" s="6"/>
      <c r="F8" s="67"/>
      <c r="G8" s="67"/>
      <c r="H8" s="146">
        <f t="shared" si="0"/>
        <v>0.22861111111111115</v>
      </c>
      <c r="I8" s="22">
        <v>0.7048611111111112</v>
      </c>
      <c r="J8" s="6">
        <f t="shared" si="1"/>
        <v>0.22555555555555556</v>
      </c>
      <c r="K8" s="6">
        <f t="shared" si="2"/>
        <v>0.14097222222222225</v>
      </c>
      <c r="L8" s="79">
        <v>3</v>
      </c>
      <c r="M8" s="144">
        <f aca="true" t="shared" si="3" ref="M8:M14">+(I8/5000)*4800</f>
        <v>0.6766666666666667</v>
      </c>
    </row>
    <row r="9" spans="1:13" ht="28.5" customHeight="1">
      <c r="A9" s="78"/>
      <c r="B9" s="5" t="s">
        <v>36</v>
      </c>
      <c r="C9" s="20">
        <v>0.23124999999999998</v>
      </c>
      <c r="D9" s="19"/>
      <c r="E9" s="6"/>
      <c r="F9" s="67"/>
      <c r="G9" s="67"/>
      <c r="H9" s="146">
        <f t="shared" si="0"/>
        <v>0.245375</v>
      </c>
      <c r="I9" s="23">
        <v>0.7520833333333333</v>
      </c>
      <c r="J9" s="6">
        <f t="shared" si="1"/>
        <v>0.24066666666666667</v>
      </c>
      <c r="K9" s="6">
        <f t="shared" si="2"/>
        <v>0.15041666666666667</v>
      </c>
      <c r="L9" s="79">
        <v>10</v>
      </c>
      <c r="M9" s="144">
        <f t="shared" si="3"/>
        <v>0.722</v>
      </c>
    </row>
    <row r="10" spans="1:13" ht="28.5" customHeight="1">
      <c r="A10" s="78"/>
      <c r="B10" s="5" t="s">
        <v>108</v>
      </c>
      <c r="C10" s="20">
        <v>0.23055555555555554</v>
      </c>
      <c r="D10" s="19"/>
      <c r="E10" s="6"/>
      <c r="F10" s="67"/>
      <c r="G10" s="67"/>
      <c r="H10" s="146">
        <f t="shared" si="0"/>
        <v>0.24705555555555553</v>
      </c>
      <c r="I10" s="40">
        <v>0.7548611111111111</v>
      </c>
      <c r="J10" s="6">
        <f t="shared" si="1"/>
        <v>0.24155555555555552</v>
      </c>
      <c r="K10" s="6">
        <f t="shared" si="2"/>
        <v>0.1509722222222222</v>
      </c>
      <c r="L10" s="79">
        <v>11</v>
      </c>
      <c r="M10" s="144">
        <f t="shared" si="3"/>
        <v>0.7246666666666666</v>
      </c>
    </row>
    <row r="11" spans="1:13" ht="28.5" customHeight="1">
      <c r="A11" s="78"/>
      <c r="B11" s="5" t="s">
        <v>161</v>
      </c>
      <c r="C11" s="20">
        <v>0.2347222222222222</v>
      </c>
      <c r="D11" s="19"/>
      <c r="E11" s="6"/>
      <c r="F11" s="67"/>
      <c r="G11" s="67"/>
      <c r="H11" s="146">
        <f t="shared" si="0"/>
        <v>0.2519722222222222</v>
      </c>
      <c r="I11" s="40">
        <v>0.7694444444444444</v>
      </c>
      <c r="J11" s="6">
        <f t="shared" si="1"/>
        <v>0.2462222222222222</v>
      </c>
      <c r="K11" s="6">
        <f t="shared" si="2"/>
        <v>0.15388888888888888</v>
      </c>
      <c r="L11" s="79">
        <v>18</v>
      </c>
      <c r="M11" s="144">
        <f t="shared" si="3"/>
        <v>0.7386666666666666</v>
      </c>
    </row>
    <row r="12" spans="1:13" ht="28.5" customHeight="1">
      <c r="A12" s="78"/>
      <c r="B12" s="5" t="s">
        <v>89</v>
      </c>
      <c r="C12" s="20">
        <v>0.2555555555555556</v>
      </c>
      <c r="D12" s="19"/>
      <c r="E12" s="6"/>
      <c r="F12" s="67"/>
      <c r="G12" s="67"/>
      <c r="H12" s="146">
        <f t="shared" si="0"/>
        <v>0.26355555555555554</v>
      </c>
      <c r="I12" s="40">
        <v>0.8152777777777778</v>
      </c>
      <c r="J12" s="6">
        <f t="shared" si="1"/>
        <v>0.2608888888888889</v>
      </c>
      <c r="K12" s="6">
        <f t="shared" si="2"/>
        <v>0.16305555555555556</v>
      </c>
      <c r="L12" s="79">
        <v>32</v>
      </c>
      <c r="M12" s="144">
        <f t="shared" si="3"/>
        <v>0.7826666666666666</v>
      </c>
    </row>
    <row r="13" spans="1:13" ht="28.5" customHeight="1">
      <c r="A13" s="78"/>
      <c r="B13" s="5" t="s">
        <v>87</v>
      </c>
      <c r="C13" s="20">
        <v>0.25069444444444444</v>
      </c>
      <c r="D13" s="19"/>
      <c r="E13" s="6"/>
      <c r="F13" s="67"/>
      <c r="G13" s="67"/>
      <c r="H13" s="146">
        <f t="shared" si="0"/>
        <v>0.26631944444444444</v>
      </c>
      <c r="I13" s="40">
        <v>0.8159722222222222</v>
      </c>
      <c r="J13" s="6">
        <f t="shared" si="1"/>
        <v>0.26111111111111107</v>
      </c>
      <c r="K13" s="6">
        <f t="shared" si="2"/>
        <v>0.16319444444444442</v>
      </c>
      <c r="L13" s="79">
        <v>33</v>
      </c>
      <c r="M13" s="144">
        <f t="shared" si="3"/>
        <v>0.7833333333333333</v>
      </c>
    </row>
    <row r="14" spans="1:13" ht="28.5" customHeight="1">
      <c r="A14" s="78"/>
      <c r="B14" s="5" t="s">
        <v>80</v>
      </c>
      <c r="C14" s="20">
        <v>0.24513888888888888</v>
      </c>
      <c r="D14" s="19"/>
      <c r="E14" s="6"/>
      <c r="F14" s="67"/>
      <c r="G14" s="67"/>
      <c r="H14" s="146">
        <f t="shared" si="0"/>
        <v>0.28043055555555546</v>
      </c>
      <c r="I14" s="40">
        <v>0.8395833333333332</v>
      </c>
      <c r="J14" s="6">
        <f t="shared" si="1"/>
        <v>0.2686666666666666</v>
      </c>
      <c r="K14" s="6">
        <f t="shared" si="2"/>
        <v>0.16791666666666663</v>
      </c>
      <c r="L14" s="79">
        <v>46</v>
      </c>
      <c r="M14" s="144">
        <f t="shared" si="3"/>
        <v>0.8059999999999998</v>
      </c>
    </row>
    <row r="15" spans="2:12" ht="24" customHeight="1">
      <c r="B15" s="237"/>
      <c r="C15" s="261" t="s">
        <v>199</v>
      </c>
      <c r="D15" s="262"/>
      <c r="E15" s="243" t="s">
        <v>216</v>
      </c>
      <c r="F15" s="263" t="s">
        <v>200</v>
      </c>
      <c r="G15" s="263"/>
      <c r="H15" s="11">
        <v>43</v>
      </c>
      <c r="I15" s="235" t="s">
        <v>114</v>
      </c>
      <c r="J15" s="19">
        <v>0.08333333333333333</v>
      </c>
      <c r="K15" s="236" t="s">
        <v>215</v>
      </c>
      <c r="L15" s="177">
        <v>71</v>
      </c>
    </row>
    <row r="16" spans="2:13" ht="16.5" thickBot="1">
      <c r="B16" s="65" t="s">
        <v>252</v>
      </c>
      <c r="C16" s="33" t="s">
        <v>1</v>
      </c>
      <c r="D16" s="33" t="s">
        <v>2</v>
      </c>
      <c r="E16" s="34" t="s">
        <v>9</v>
      </c>
      <c r="F16" s="39" t="s">
        <v>11</v>
      </c>
      <c r="G16" s="33" t="s">
        <v>10</v>
      </c>
      <c r="H16" s="35" t="s">
        <v>18</v>
      </c>
      <c r="I16" s="36" t="s">
        <v>3</v>
      </c>
      <c r="J16" s="34" t="s">
        <v>214</v>
      </c>
      <c r="K16" s="34" t="s">
        <v>208</v>
      </c>
      <c r="L16" s="56" t="s">
        <v>33</v>
      </c>
      <c r="M16" s="13"/>
    </row>
    <row r="17" spans="1:13" ht="28.5" customHeight="1" thickTop="1">
      <c r="A17" s="78"/>
      <c r="B17" s="5" t="s">
        <v>162</v>
      </c>
      <c r="C17" s="151"/>
      <c r="D17" s="67"/>
      <c r="E17" s="16"/>
      <c r="F17" s="67"/>
      <c r="G17" s="67"/>
      <c r="H17" s="146"/>
      <c r="I17" s="40">
        <v>0.8083333333333332</v>
      </c>
      <c r="J17" s="6">
        <f aca="true" t="shared" si="4" ref="J17:J27">(+I17/5000)*1600</f>
        <v>0.25866666666666666</v>
      </c>
      <c r="K17" s="6">
        <f aca="true" t="shared" si="5" ref="K17:K27">(+I17/5000)*1000</f>
        <v>0.16166666666666665</v>
      </c>
      <c r="L17" s="75">
        <v>3</v>
      </c>
      <c r="M17" s="144"/>
    </row>
    <row r="18" spans="1:13" ht="25.5" customHeight="1">
      <c r="A18" s="78"/>
      <c r="B18" s="5" t="s">
        <v>237</v>
      </c>
      <c r="C18" s="151"/>
      <c r="D18" s="67"/>
      <c r="E18" s="16"/>
      <c r="F18" s="67"/>
      <c r="G18" s="67"/>
      <c r="H18" s="146"/>
      <c r="I18" s="40">
        <v>0.845138888888889</v>
      </c>
      <c r="J18" s="6">
        <f t="shared" si="4"/>
        <v>0.2704444444444445</v>
      </c>
      <c r="K18" s="6">
        <f t="shared" si="5"/>
        <v>0.16902777777777778</v>
      </c>
      <c r="L18" s="75">
        <v>7</v>
      </c>
      <c r="M18" s="144"/>
    </row>
    <row r="19" spans="1:13" ht="25.5" customHeight="1">
      <c r="A19" s="78"/>
      <c r="B19" s="5" t="s">
        <v>75</v>
      </c>
      <c r="C19" s="20"/>
      <c r="D19" s="19"/>
      <c r="E19" s="6"/>
      <c r="F19" s="67"/>
      <c r="G19" s="67"/>
      <c r="H19" s="146"/>
      <c r="I19" s="40">
        <v>0.907638888888889</v>
      </c>
      <c r="J19" s="6">
        <f t="shared" si="4"/>
        <v>0.29044444444444445</v>
      </c>
      <c r="K19" s="6">
        <f t="shared" si="5"/>
        <v>0.1815277777777778</v>
      </c>
      <c r="L19" s="79">
        <v>11</v>
      </c>
      <c r="M19" s="144"/>
    </row>
    <row r="20" spans="1:13" ht="25.5" customHeight="1">
      <c r="A20" s="78"/>
      <c r="B20" s="5" t="s">
        <v>235</v>
      </c>
      <c r="C20" s="20"/>
      <c r="D20" s="19"/>
      <c r="E20" s="6"/>
      <c r="F20" s="67"/>
      <c r="G20" s="67"/>
      <c r="H20" s="146"/>
      <c r="I20" s="29">
        <v>0.9152777777777777</v>
      </c>
      <c r="J20" s="6">
        <f t="shared" si="4"/>
        <v>0.29288888888888887</v>
      </c>
      <c r="K20" s="6">
        <f t="shared" si="5"/>
        <v>0.18305555555555555</v>
      </c>
      <c r="L20" s="79">
        <v>12</v>
      </c>
      <c r="M20" s="144"/>
    </row>
    <row r="21" spans="1:13" ht="25.5" customHeight="1">
      <c r="A21" s="78"/>
      <c r="B21" s="5" t="s">
        <v>90</v>
      </c>
      <c r="C21" s="20"/>
      <c r="D21" s="19"/>
      <c r="E21" s="6"/>
      <c r="F21" s="67"/>
      <c r="G21" s="67"/>
      <c r="H21" s="146"/>
      <c r="I21" s="29">
        <v>0.9187500000000001</v>
      </c>
      <c r="J21" s="6">
        <f t="shared" si="4"/>
        <v>0.29400000000000004</v>
      </c>
      <c r="K21" s="6">
        <f t="shared" si="5"/>
        <v>0.18375000000000002</v>
      </c>
      <c r="L21" s="79">
        <v>13</v>
      </c>
      <c r="M21" s="144"/>
    </row>
    <row r="22" spans="1:13" ht="25.5" customHeight="1">
      <c r="A22" s="78"/>
      <c r="B22" s="5" t="s">
        <v>222</v>
      </c>
      <c r="C22" s="20"/>
      <c r="D22" s="19"/>
      <c r="E22" s="6"/>
      <c r="F22" s="67"/>
      <c r="G22" s="67"/>
      <c r="H22" s="146"/>
      <c r="I22" s="22">
        <v>0.9222222222222222</v>
      </c>
      <c r="J22" s="6">
        <f t="shared" si="4"/>
        <v>0.2951111111111111</v>
      </c>
      <c r="K22" s="6">
        <f t="shared" si="5"/>
        <v>0.18444444444444444</v>
      </c>
      <c r="L22" s="156">
        <v>14</v>
      </c>
      <c r="M22" s="144"/>
    </row>
    <row r="23" spans="1:13" ht="25.5" customHeight="1">
      <c r="A23" s="78"/>
      <c r="B23" s="5" t="s">
        <v>201</v>
      </c>
      <c r="C23" s="20"/>
      <c r="D23" s="19"/>
      <c r="E23" s="6"/>
      <c r="F23" s="67"/>
      <c r="G23" s="67"/>
      <c r="H23" s="146"/>
      <c r="I23" s="23">
        <v>0.9333333333333332</v>
      </c>
      <c r="J23" s="6">
        <f t="shared" si="4"/>
        <v>0.29866666666666664</v>
      </c>
      <c r="K23" s="6">
        <f t="shared" si="5"/>
        <v>0.18666666666666665</v>
      </c>
      <c r="L23" s="70">
        <v>17</v>
      </c>
      <c r="M23" s="144"/>
    </row>
    <row r="24" spans="1:13" ht="25.5" customHeight="1">
      <c r="A24" s="78"/>
      <c r="B24" s="5" t="s">
        <v>168</v>
      </c>
      <c r="C24" s="20"/>
      <c r="D24" s="19"/>
      <c r="E24" s="6"/>
      <c r="F24" s="67"/>
      <c r="G24" s="67"/>
      <c r="H24" s="146"/>
      <c r="I24" s="23">
        <v>0.9812500000000001</v>
      </c>
      <c r="J24" s="6">
        <f t="shared" si="4"/>
        <v>0.31400000000000006</v>
      </c>
      <c r="K24" s="6">
        <f t="shared" si="5"/>
        <v>0.19625000000000004</v>
      </c>
      <c r="L24" s="189">
        <v>22</v>
      </c>
      <c r="M24" s="144"/>
    </row>
    <row r="25" spans="1:13" ht="25.5" customHeight="1">
      <c r="A25" s="78"/>
      <c r="B25" s="5" t="s">
        <v>127</v>
      </c>
      <c r="C25" s="20"/>
      <c r="D25" s="19"/>
      <c r="E25" s="93"/>
      <c r="F25" s="67"/>
      <c r="G25" s="67"/>
      <c r="H25" s="146"/>
      <c r="I25" s="22" t="s">
        <v>259</v>
      </c>
      <c r="J25" s="6">
        <f t="shared" si="4"/>
        <v>0.32822222222222225</v>
      </c>
      <c r="K25" s="6">
        <f t="shared" si="5"/>
        <v>0.2051388888888889</v>
      </c>
      <c r="L25" s="70">
        <v>25</v>
      </c>
      <c r="M25" s="144"/>
    </row>
    <row r="26" spans="1:13" ht="24.75" customHeight="1">
      <c r="A26" s="78"/>
      <c r="B26" s="5" t="s">
        <v>163</v>
      </c>
      <c r="C26" s="20"/>
      <c r="D26" s="19"/>
      <c r="E26" s="6"/>
      <c r="F26" s="67"/>
      <c r="G26" s="67"/>
      <c r="H26" s="146"/>
      <c r="I26" s="22" t="s">
        <v>260</v>
      </c>
      <c r="J26" s="6">
        <f t="shared" si="4"/>
        <v>0.33333333333333337</v>
      </c>
      <c r="K26" s="6">
        <f t="shared" si="5"/>
        <v>0.20833333333333334</v>
      </c>
      <c r="L26" s="70">
        <v>27</v>
      </c>
      <c r="M26" s="144"/>
    </row>
    <row r="27" spans="1:13" ht="24.75" customHeight="1">
      <c r="A27" s="78"/>
      <c r="B27" s="5" t="s">
        <v>169</v>
      </c>
      <c r="C27" s="151"/>
      <c r="D27" s="19"/>
      <c r="E27" s="16"/>
      <c r="F27" s="67"/>
      <c r="G27" s="67"/>
      <c r="H27" s="146"/>
      <c r="I27" s="29" t="s">
        <v>261</v>
      </c>
      <c r="J27" s="6">
        <f t="shared" si="4"/>
        <v>0.3506666666666667</v>
      </c>
      <c r="K27" s="6">
        <f t="shared" si="5"/>
        <v>0.2191666666666667</v>
      </c>
      <c r="L27" s="75">
        <v>30</v>
      </c>
      <c r="M27" s="144"/>
    </row>
    <row r="28" spans="2:12" ht="24" customHeight="1">
      <c r="B28" s="237"/>
      <c r="C28" s="261" t="s">
        <v>199</v>
      </c>
      <c r="D28" s="262"/>
      <c r="E28" s="243" t="s">
        <v>262</v>
      </c>
      <c r="F28" s="263" t="s">
        <v>200</v>
      </c>
      <c r="G28" s="263"/>
      <c r="H28" s="11">
        <v>46</v>
      </c>
      <c r="I28" s="235" t="s">
        <v>114</v>
      </c>
      <c r="J28" s="19" t="s">
        <v>0</v>
      </c>
      <c r="K28" s="236" t="s">
        <v>215</v>
      </c>
      <c r="L28" s="177">
        <v>39</v>
      </c>
    </row>
    <row r="29" spans="2:13" ht="16.5" thickBot="1">
      <c r="B29" s="65" t="s">
        <v>190</v>
      </c>
      <c r="C29" s="33" t="s">
        <v>1</v>
      </c>
      <c r="D29" s="33" t="s">
        <v>0</v>
      </c>
      <c r="E29" s="34" t="s">
        <v>0</v>
      </c>
      <c r="F29" s="39" t="s">
        <v>0</v>
      </c>
      <c r="G29" s="33" t="s">
        <v>0</v>
      </c>
      <c r="H29" s="35" t="s">
        <v>0</v>
      </c>
      <c r="I29" s="36" t="s">
        <v>3</v>
      </c>
      <c r="J29" s="34" t="s">
        <v>214</v>
      </c>
      <c r="K29" s="34" t="s">
        <v>208</v>
      </c>
      <c r="L29" s="56" t="s">
        <v>33</v>
      </c>
      <c r="M29" s="13"/>
    </row>
    <row r="30" spans="1:13" ht="24.75" customHeight="1" thickTop="1">
      <c r="A30" s="78"/>
      <c r="B30" s="5" t="s">
        <v>167</v>
      </c>
      <c r="C30" s="20">
        <v>0.28125</v>
      </c>
      <c r="D30" s="19"/>
      <c r="E30" s="6"/>
      <c r="F30" s="67"/>
      <c r="G30" s="67"/>
      <c r="H30" s="146"/>
      <c r="I30" s="29">
        <v>0.5201388888888888</v>
      </c>
      <c r="J30" s="6">
        <f>(+I30/3000)*1600</f>
        <v>0.2774074074074074</v>
      </c>
      <c r="K30" s="6">
        <f>(+I30/3000)*1000</f>
        <v>0.1733796296296296</v>
      </c>
      <c r="L30" s="79">
        <v>6</v>
      </c>
      <c r="M30" s="144"/>
    </row>
    <row r="31" spans="1:13" ht="25.5" customHeight="1">
      <c r="A31" s="78"/>
      <c r="B31" s="5" t="s">
        <v>224</v>
      </c>
      <c r="C31" s="20">
        <v>0.33194444444444443</v>
      </c>
      <c r="D31" s="19"/>
      <c r="E31" s="6"/>
      <c r="F31" s="67"/>
      <c r="G31" s="67"/>
      <c r="H31" s="146"/>
      <c r="I31" s="247">
        <v>0.6097222222222222</v>
      </c>
      <c r="J31" s="6">
        <f>(+I31/3000)*1600</f>
        <v>0.3251851851851852</v>
      </c>
      <c r="K31" s="6">
        <f>(+I31/3000)*1000</f>
        <v>0.20324074074074072</v>
      </c>
      <c r="L31" s="70">
        <v>26</v>
      </c>
      <c r="M31" s="144"/>
    </row>
    <row r="32" spans="1:13" ht="25.5" customHeight="1">
      <c r="A32" s="78"/>
      <c r="B32" s="5" t="s">
        <v>117</v>
      </c>
      <c r="C32" s="20">
        <v>0.3548611111111111</v>
      </c>
      <c r="D32" s="19"/>
      <c r="E32" s="6"/>
      <c r="F32" s="67"/>
      <c r="G32" s="67"/>
      <c r="H32" s="146"/>
      <c r="I32" s="247">
        <v>0.6444444444444445</v>
      </c>
      <c r="J32" s="6">
        <f>(+I32/3000)*1600</f>
        <v>0.34370370370370373</v>
      </c>
      <c r="K32" s="6">
        <f>(+I32/3000)*1000</f>
        <v>0.21481481481481482</v>
      </c>
      <c r="L32" s="184">
        <v>36</v>
      </c>
      <c r="M32" s="144"/>
    </row>
    <row r="33" spans="1:13" ht="25.5" customHeight="1">
      <c r="A33" s="78"/>
      <c r="B33" s="5" t="s">
        <v>236</v>
      </c>
      <c r="C33" s="20">
        <v>0.38958333333333334</v>
      </c>
      <c r="D33" s="19"/>
      <c r="E33" s="6"/>
      <c r="F33" s="67"/>
      <c r="G33" s="67"/>
      <c r="H33" s="146"/>
      <c r="I33" s="247">
        <v>0.7506944444444444</v>
      </c>
      <c r="J33" s="6">
        <f>(+I33/3000)*1600</f>
        <v>0.4003703703703704</v>
      </c>
      <c r="K33" s="6">
        <f>(+I33/3000)*1000</f>
        <v>0.2502314814814815</v>
      </c>
      <c r="L33" s="184">
        <v>47</v>
      </c>
      <c r="M33" s="144"/>
    </row>
    <row r="34" spans="1:13" ht="21.75" customHeight="1">
      <c r="A34" s="78"/>
      <c r="B34" s="5"/>
      <c r="C34" s="20"/>
      <c r="D34" s="19"/>
      <c r="E34" s="6"/>
      <c r="F34" s="19"/>
      <c r="G34" s="6"/>
      <c r="H34" s="11"/>
      <c r="I34" s="64"/>
      <c r="J34" s="6"/>
      <c r="K34" s="6"/>
      <c r="L34" s="70"/>
      <c r="M34" s="144"/>
    </row>
    <row r="35" spans="2:12" ht="24" customHeight="1">
      <c r="B35" s="237"/>
      <c r="C35" s="261" t="s">
        <v>199</v>
      </c>
      <c r="D35" s="262"/>
      <c r="E35" s="243" t="s">
        <v>263</v>
      </c>
      <c r="F35" s="263" t="s">
        <v>200</v>
      </c>
      <c r="G35" s="263"/>
      <c r="H35" s="11">
        <v>164</v>
      </c>
      <c r="I35" s="235" t="s">
        <v>114</v>
      </c>
      <c r="J35" s="19" t="s">
        <v>0</v>
      </c>
      <c r="K35" s="236" t="s">
        <v>215</v>
      </c>
      <c r="L35" s="177">
        <v>48</v>
      </c>
    </row>
  </sheetData>
  <sheetProtection/>
  <mergeCells count="6">
    <mergeCell ref="C35:D35"/>
    <mergeCell ref="F35:G35"/>
    <mergeCell ref="C15:D15"/>
    <mergeCell ref="F15:G15"/>
    <mergeCell ref="C28:D28"/>
    <mergeCell ref="F28:G28"/>
  </mergeCells>
  <printOptions/>
  <pageMargins left="0.5" right="0.5" top="0.5" bottom="0.5" header="0.5" footer="0.5"/>
  <pageSetup fitToHeight="1" fitToWidth="1" horizontalDpi="600" verticalDpi="600" orientation="portrait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7"/>
  <sheetViews>
    <sheetView zoomScale="80" zoomScaleNormal="80" zoomScalePageLayoutView="0" workbookViewId="0" topLeftCell="A10">
      <selection activeCell="A10" sqref="A1:IV16384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3" width="10.00390625" style="0" customWidth="1"/>
    <col min="4" max="4" width="0.13671875" style="0" customWidth="1"/>
    <col min="5" max="5" width="10.00390625" style="0" hidden="1" customWidth="1"/>
    <col min="6" max="7" width="15.140625" style="0" hidden="1" customWidth="1"/>
    <col min="8" max="9" width="15.140625" style="0" customWidth="1"/>
    <col min="10" max="10" width="8.8515625" style="0" customWidth="1"/>
    <col min="11" max="11" width="11.28125" style="0" customWidth="1"/>
    <col min="12" max="12" width="7.7109375" style="0" customWidth="1"/>
    <col min="13" max="13" width="13.00390625" style="98" customWidth="1"/>
  </cols>
  <sheetData>
    <row r="2" ht="13.5" thickBot="1"/>
    <row r="3" spans="2:12" ht="16.5" thickTop="1">
      <c r="B3" s="178" t="s">
        <v>265</v>
      </c>
      <c r="C3" s="43" t="s">
        <v>0</v>
      </c>
      <c r="D3" s="43"/>
      <c r="E3" s="43"/>
      <c r="F3" s="43"/>
      <c r="G3" s="43"/>
      <c r="H3" s="44"/>
      <c r="I3" s="187" t="s">
        <v>43</v>
      </c>
      <c r="J3" s="43"/>
      <c r="K3" s="90"/>
      <c r="L3" s="47">
        <v>5005</v>
      </c>
    </row>
    <row r="4" spans="2:12" ht="15.75">
      <c r="B4" s="55" t="s">
        <v>270</v>
      </c>
      <c r="C4" s="2"/>
      <c r="D4" s="2"/>
      <c r="E4" s="2"/>
      <c r="F4" s="28" t="s">
        <v>0</v>
      </c>
      <c r="G4" s="2"/>
      <c r="H4" s="3"/>
      <c r="I4" s="188" t="s">
        <v>99</v>
      </c>
      <c r="J4" s="2"/>
      <c r="K4" s="2"/>
      <c r="L4" s="49">
        <v>4000</v>
      </c>
    </row>
    <row r="5" spans="2:13" ht="12.75" customHeight="1">
      <c r="B5" s="55" t="s">
        <v>271</v>
      </c>
      <c r="C5" s="2"/>
      <c r="D5" s="2"/>
      <c r="E5" s="2"/>
      <c r="F5" s="28"/>
      <c r="G5" s="2" t="s">
        <v>0</v>
      </c>
      <c r="H5" s="3"/>
      <c r="I5" s="37" t="s">
        <v>264</v>
      </c>
      <c r="J5" s="2"/>
      <c r="K5" s="2"/>
      <c r="L5" s="49"/>
      <c r="M5"/>
    </row>
    <row r="6" spans="2:13" ht="16.5" thickBot="1">
      <c r="B6" s="65" t="s">
        <v>26</v>
      </c>
      <c r="C6" s="33" t="s">
        <v>1</v>
      </c>
      <c r="D6" s="33" t="s">
        <v>2</v>
      </c>
      <c r="E6" s="34" t="s">
        <v>9</v>
      </c>
      <c r="F6" s="39" t="s">
        <v>11</v>
      </c>
      <c r="G6" s="33" t="s">
        <v>10</v>
      </c>
      <c r="H6" s="35" t="s">
        <v>18</v>
      </c>
      <c r="I6" s="36" t="s">
        <v>3</v>
      </c>
      <c r="J6" s="34" t="s">
        <v>214</v>
      </c>
      <c r="K6" s="34" t="s">
        <v>208</v>
      </c>
      <c r="L6" s="56" t="s">
        <v>33</v>
      </c>
      <c r="M6" s="13"/>
    </row>
    <row r="7" spans="1:13" ht="28.5" customHeight="1" thickTop="1">
      <c r="A7" s="78"/>
      <c r="B7" s="5" t="s">
        <v>35</v>
      </c>
      <c r="C7" s="30">
        <v>0.21041666666666667</v>
      </c>
      <c r="D7" s="19"/>
      <c r="E7" s="32"/>
      <c r="F7" s="67"/>
      <c r="G7" s="67"/>
      <c r="H7" s="146">
        <f aca="true" t="shared" si="0" ref="H7:H27">+(M7-C7)/2</f>
        <v>0.22345833333333331</v>
      </c>
      <c r="I7" s="40">
        <v>0.6847222222222222</v>
      </c>
      <c r="J7" s="6">
        <f>(+I7/5000)*1600</f>
        <v>0.21911111111111112</v>
      </c>
      <c r="K7" s="6">
        <f>(+I7/5000)*1000</f>
        <v>0.13694444444444445</v>
      </c>
      <c r="L7" s="246">
        <v>2</v>
      </c>
      <c r="M7" s="144">
        <f>+(I7/5000)*4800</f>
        <v>0.6573333333333333</v>
      </c>
    </row>
    <row r="8" spans="1:13" ht="28.5" customHeight="1">
      <c r="A8" s="78"/>
      <c r="B8" s="5" t="s">
        <v>70</v>
      </c>
      <c r="C8" s="20">
        <v>0.21875</v>
      </c>
      <c r="D8" s="19"/>
      <c r="E8" s="6"/>
      <c r="F8" s="67"/>
      <c r="G8" s="67"/>
      <c r="H8" s="146">
        <f t="shared" si="0"/>
        <v>0.22962499999999997</v>
      </c>
      <c r="I8" s="22">
        <v>0.7062499999999999</v>
      </c>
      <c r="J8" s="6">
        <f aca="true" t="shared" si="1" ref="J8:J27">(+I8/5000)*1600</f>
        <v>0.22599999999999998</v>
      </c>
      <c r="K8" s="6">
        <f aca="true" t="shared" si="2" ref="K8:K27">(+I8/5000)*1000</f>
        <v>0.14125</v>
      </c>
      <c r="L8" s="79">
        <v>5</v>
      </c>
      <c r="M8" s="144">
        <f aca="true" t="shared" si="3" ref="M8:M27">+(I8/5000)*4800</f>
        <v>0.6779999999999999</v>
      </c>
    </row>
    <row r="9" spans="1:13" ht="28.5" customHeight="1">
      <c r="A9" s="78"/>
      <c r="B9" s="5" t="s">
        <v>36</v>
      </c>
      <c r="C9" s="20">
        <v>0.2222222222222222</v>
      </c>
      <c r="D9" s="19"/>
      <c r="E9" s="6"/>
      <c r="F9" s="67"/>
      <c r="G9" s="67"/>
      <c r="H9" s="146">
        <f t="shared" si="0"/>
        <v>0.24822222222222218</v>
      </c>
      <c r="I9" s="23">
        <v>0.748611111111111</v>
      </c>
      <c r="J9" s="6">
        <f t="shared" si="1"/>
        <v>0.23955555555555552</v>
      </c>
      <c r="K9" s="6">
        <f t="shared" si="2"/>
        <v>0.1497222222222222</v>
      </c>
      <c r="L9" s="79">
        <v>19</v>
      </c>
      <c r="M9" s="144">
        <f t="shared" si="3"/>
        <v>0.7186666666666666</v>
      </c>
    </row>
    <row r="10" spans="1:13" ht="28.5" customHeight="1">
      <c r="A10" s="78"/>
      <c r="B10" s="5" t="s">
        <v>161</v>
      </c>
      <c r="C10" s="20">
        <v>0.23055555555555554</v>
      </c>
      <c r="D10" s="19"/>
      <c r="E10" s="6"/>
      <c r="F10" s="67"/>
      <c r="G10" s="67"/>
      <c r="H10" s="146">
        <f t="shared" si="0"/>
        <v>0.24838888888888888</v>
      </c>
      <c r="I10" s="40">
        <v>0.7576388888888889</v>
      </c>
      <c r="J10" s="6">
        <f t="shared" si="1"/>
        <v>0.24244444444444443</v>
      </c>
      <c r="K10" s="6">
        <f t="shared" si="2"/>
        <v>0.15152777777777776</v>
      </c>
      <c r="L10" s="79">
        <v>23</v>
      </c>
      <c r="M10" s="144">
        <f t="shared" si="3"/>
        <v>0.7273333333333333</v>
      </c>
    </row>
    <row r="11" spans="1:13" ht="28.5" customHeight="1">
      <c r="A11" s="78"/>
      <c r="B11" s="5" t="s">
        <v>32</v>
      </c>
      <c r="C11" s="20">
        <v>0.22916666666666666</v>
      </c>
      <c r="D11" s="19"/>
      <c r="E11" s="6"/>
      <c r="F11" s="67"/>
      <c r="G11" s="67"/>
      <c r="H11" s="146">
        <f t="shared" si="0"/>
        <v>0.26175000000000004</v>
      </c>
      <c r="I11" s="40">
        <v>0.7840277777777778</v>
      </c>
      <c r="J11" s="6">
        <f t="shared" si="1"/>
        <v>0.2508888888888889</v>
      </c>
      <c r="K11" s="6">
        <f t="shared" si="2"/>
        <v>0.15680555555555556</v>
      </c>
      <c r="L11" s="79">
        <v>35</v>
      </c>
      <c r="M11" s="144">
        <f t="shared" si="3"/>
        <v>0.7526666666666667</v>
      </c>
    </row>
    <row r="12" spans="1:13" ht="28.5" customHeight="1">
      <c r="A12" s="78"/>
      <c r="B12" s="5" t="s">
        <v>237</v>
      </c>
      <c r="C12" s="20">
        <v>0.2152777777777778</v>
      </c>
      <c r="D12" s="19"/>
      <c r="E12" s="6"/>
      <c r="F12" s="67"/>
      <c r="G12" s="67"/>
      <c r="H12" s="146">
        <f t="shared" si="0"/>
        <v>0.2726944444444444</v>
      </c>
      <c r="I12" s="40">
        <v>0.7923611111111111</v>
      </c>
      <c r="J12" s="6">
        <f t="shared" si="1"/>
        <v>0.25355555555555553</v>
      </c>
      <c r="K12" s="6">
        <f t="shared" si="2"/>
        <v>0.1584722222222222</v>
      </c>
      <c r="L12" s="75">
        <v>41</v>
      </c>
      <c r="M12" s="144">
        <f t="shared" si="3"/>
        <v>0.7606666666666666</v>
      </c>
    </row>
    <row r="13" spans="1:13" ht="28.5" customHeight="1">
      <c r="A13" s="78"/>
      <c r="B13" s="5" t="s">
        <v>89</v>
      </c>
      <c r="C13" s="20">
        <v>0.24305555555555555</v>
      </c>
      <c r="D13" s="19"/>
      <c r="E13" s="6"/>
      <c r="F13" s="67"/>
      <c r="G13" s="67"/>
      <c r="H13" s="146">
        <f t="shared" si="0"/>
        <v>0.2674722222222222</v>
      </c>
      <c r="I13" s="40">
        <v>0.8104166666666667</v>
      </c>
      <c r="J13" s="6">
        <f t="shared" si="1"/>
        <v>0.25933333333333336</v>
      </c>
      <c r="K13" s="6">
        <f t="shared" si="2"/>
        <v>0.16208333333333333</v>
      </c>
      <c r="L13" s="79">
        <v>57</v>
      </c>
      <c r="M13" s="144">
        <f t="shared" si="3"/>
        <v>0.778</v>
      </c>
    </row>
    <row r="14" spans="1:13" ht="28.5" customHeight="1">
      <c r="A14" s="78"/>
      <c r="B14" s="5" t="s">
        <v>87</v>
      </c>
      <c r="C14" s="20">
        <v>0.23958333333333334</v>
      </c>
      <c r="D14" s="19"/>
      <c r="E14" s="6"/>
      <c r="F14" s="67"/>
      <c r="G14" s="67"/>
      <c r="H14" s="146">
        <f t="shared" si="0"/>
        <v>0.271875</v>
      </c>
      <c r="I14" s="40">
        <v>0.8159722222222222</v>
      </c>
      <c r="J14" s="6">
        <f t="shared" si="1"/>
        <v>0.26111111111111107</v>
      </c>
      <c r="K14" s="6">
        <f t="shared" si="2"/>
        <v>0.16319444444444442</v>
      </c>
      <c r="L14" s="79">
        <v>60</v>
      </c>
      <c r="M14" s="144">
        <f t="shared" si="3"/>
        <v>0.7833333333333333</v>
      </c>
    </row>
    <row r="15" spans="1:13" ht="28.5" customHeight="1">
      <c r="A15" s="78"/>
      <c r="B15" s="5" t="s">
        <v>162</v>
      </c>
      <c r="C15" s="151">
        <v>0.24861111111111112</v>
      </c>
      <c r="D15" s="67"/>
      <c r="E15" s="16"/>
      <c r="F15" s="67"/>
      <c r="G15" s="67"/>
      <c r="H15" s="146">
        <f t="shared" si="0"/>
        <v>0.2696944444444444</v>
      </c>
      <c r="I15" s="40">
        <v>0.8208333333333333</v>
      </c>
      <c r="J15" s="6">
        <f t="shared" si="1"/>
        <v>0.26266666666666666</v>
      </c>
      <c r="K15" s="6">
        <f t="shared" si="2"/>
        <v>0.16416666666666666</v>
      </c>
      <c r="L15" s="75">
        <v>65</v>
      </c>
      <c r="M15" s="144">
        <f t="shared" si="3"/>
        <v>0.7879999999999999</v>
      </c>
    </row>
    <row r="16" spans="1:13" ht="28.5" customHeight="1">
      <c r="A16" s="78"/>
      <c r="B16" s="5" t="s">
        <v>165</v>
      </c>
      <c r="C16" s="151">
        <v>0.25</v>
      </c>
      <c r="D16" s="67"/>
      <c r="E16" s="16"/>
      <c r="F16" s="67"/>
      <c r="G16" s="67"/>
      <c r="H16" s="146">
        <f t="shared" si="0"/>
        <v>0.2696666666666667</v>
      </c>
      <c r="I16" s="40">
        <v>0.8222222222222223</v>
      </c>
      <c r="J16" s="6">
        <f t="shared" si="1"/>
        <v>0.26311111111111113</v>
      </c>
      <c r="K16" s="6">
        <f t="shared" si="2"/>
        <v>0.16444444444444448</v>
      </c>
      <c r="L16" s="75">
        <v>66</v>
      </c>
      <c r="M16" s="144">
        <f t="shared" si="3"/>
        <v>0.7893333333333334</v>
      </c>
    </row>
    <row r="17" spans="1:13" ht="28.5" customHeight="1">
      <c r="A17" s="78"/>
      <c r="B17" s="5" t="s">
        <v>108</v>
      </c>
      <c r="C17" s="151">
        <v>0.24861111111111112</v>
      </c>
      <c r="D17" s="67"/>
      <c r="E17" s="16"/>
      <c r="F17" s="67"/>
      <c r="G17" s="67"/>
      <c r="H17" s="146">
        <f t="shared" si="0"/>
        <v>0.27402777777777776</v>
      </c>
      <c r="I17" s="40">
        <v>0.8298611111111112</v>
      </c>
      <c r="J17" s="6">
        <f t="shared" si="1"/>
        <v>0.26555555555555554</v>
      </c>
      <c r="K17" s="6">
        <f t="shared" si="2"/>
        <v>0.16597222222222222</v>
      </c>
      <c r="L17" s="79">
        <v>72</v>
      </c>
      <c r="M17" s="144">
        <f t="shared" si="3"/>
        <v>0.7966666666666666</v>
      </c>
    </row>
    <row r="18" spans="1:13" ht="25.5" customHeight="1">
      <c r="A18" s="78"/>
      <c r="B18" s="5" t="s">
        <v>235</v>
      </c>
      <c r="C18" s="151">
        <v>0.2708333333333333</v>
      </c>
      <c r="D18" s="67"/>
      <c r="E18" s="16"/>
      <c r="F18" s="67"/>
      <c r="G18" s="67"/>
      <c r="H18" s="146">
        <f t="shared" si="0"/>
        <v>0.2819166666666667</v>
      </c>
      <c r="I18" s="29">
        <v>0.8694444444444445</v>
      </c>
      <c r="J18" s="6">
        <f t="shared" si="1"/>
        <v>0.27822222222222226</v>
      </c>
      <c r="K18" s="6">
        <f t="shared" si="2"/>
        <v>0.1738888888888889</v>
      </c>
      <c r="L18" s="79">
        <v>100</v>
      </c>
      <c r="M18" s="144">
        <f t="shared" si="3"/>
        <v>0.8346666666666667</v>
      </c>
    </row>
    <row r="19" spans="1:13" ht="25.5" customHeight="1">
      <c r="A19" s="78"/>
      <c r="B19" s="5" t="s">
        <v>75</v>
      </c>
      <c r="C19" s="20">
        <v>0.2604166666666667</v>
      </c>
      <c r="D19" s="19"/>
      <c r="E19" s="6"/>
      <c r="F19" s="67"/>
      <c r="G19" s="67"/>
      <c r="H19" s="146">
        <f t="shared" si="0"/>
        <v>0.29179166666666667</v>
      </c>
      <c r="I19" s="40">
        <v>0.8791666666666668</v>
      </c>
      <c r="J19" s="6">
        <f t="shared" si="1"/>
        <v>0.2813333333333333</v>
      </c>
      <c r="K19" s="6">
        <f t="shared" si="2"/>
        <v>0.17583333333333334</v>
      </c>
      <c r="L19" s="79">
        <v>106</v>
      </c>
      <c r="M19" s="144">
        <f t="shared" si="3"/>
        <v>0.8440000000000001</v>
      </c>
    </row>
    <row r="20" spans="1:13" ht="25.5" customHeight="1">
      <c r="A20" s="78"/>
      <c r="B20" s="5" t="s">
        <v>222</v>
      </c>
      <c r="C20" s="20">
        <v>0.26180555555555557</v>
      </c>
      <c r="D20" s="19"/>
      <c r="E20" s="6"/>
      <c r="F20" s="67"/>
      <c r="G20" s="67"/>
      <c r="H20" s="146">
        <f t="shared" si="0"/>
        <v>0.29343055555555553</v>
      </c>
      <c r="I20" s="29">
        <v>0.8840277777777777</v>
      </c>
      <c r="J20" s="6">
        <f t="shared" si="1"/>
        <v>0.28288888888888886</v>
      </c>
      <c r="K20" s="6">
        <f t="shared" si="2"/>
        <v>0.17680555555555555</v>
      </c>
      <c r="L20" s="79">
        <v>108</v>
      </c>
      <c r="M20" s="144">
        <f t="shared" si="3"/>
        <v>0.8486666666666666</v>
      </c>
    </row>
    <row r="21" spans="1:13" ht="25.5" customHeight="1">
      <c r="A21" s="78"/>
      <c r="B21" s="5" t="s">
        <v>166</v>
      </c>
      <c r="C21" s="20">
        <v>0.2673611111111111</v>
      </c>
      <c r="D21" s="19"/>
      <c r="E21" s="6"/>
      <c r="F21" s="67"/>
      <c r="G21" s="67"/>
      <c r="H21" s="146">
        <f t="shared" si="0"/>
        <v>0.29298611111111106</v>
      </c>
      <c r="I21" s="29">
        <v>0.8888888888888888</v>
      </c>
      <c r="J21" s="6">
        <f t="shared" si="1"/>
        <v>0.2844444444444444</v>
      </c>
      <c r="K21" s="6">
        <f t="shared" si="2"/>
        <v>0.17777777777777776</v>
      </c>
      <c r="L21" s="79">
        <v>112</v>
      </c>
      <c r="M21" s="144">
        <f t="shared" si="3"/>
        <v>0.8533333333333333</v>
      </c>
    </row>
    <row r="22" spans="1:13" ht="25.5" customHeight="1">
      <c r="A22" s="78"/>
      <c r="B22" s="5" t="s">
        <v>201</v>
      </c>
      <c r="C22" s="20">
        <v>0.27291666666666664</v>
      </c>
      <c r="D22" s="19"/>
      <c r="E22" s="6"/>
      <c r="F22" s="67"/>
      <c r="G22" s="67"/>
      <c r="H22" s="146">
        <f t="shared" si="0"/>
        <v>0.290875</v>
      </c>
      <c r="I22" s="40">
        <v>0.8902777777777778</v>
      </c>
      <c r="J22" s="6">
        <f t="shared" si="1"/>
        <v>0.2848888888888889</v>
      </c>
      <c r="K22" s="6">
        <f t="shared" si="2"/>
        <v>0.17805555555555558</v>
      </c>
      <c r="L22" s="75">
        <v>113</v>
      </c>
      <c r="M22" s="144">
        <f t="shared" si="3"/>
        <v>0.8546666666666667</v>
      </c>
    </row>
    <row r="23" spans="1:13" ht="25.5" customHeight="1">
      <c r="A23" s="78"/>
      <c r="B23" s="5" t="s">
        <v>127</v>
      </c>
      <c r="C23" s="20">
        <v>0.27291666666666664</v>
      </c>
      <c r="D23" s="19"/>
      <c r="E23" s="93"/>
      <c r="F23" s="67"/>
      <c r="G23" s="67"/>
      <c r="H23" s="146">
        <f t="shared" si="0"/>
        <v>0.302875</v>
      </c>
      <c r="I23" s="22">
        <v>0.9152777777777777</v>
      </c>
      <c r="J23" s="6">
        <f t="shared" si="1"/>
        <v>0.29288888888888887</v>
      </c>
      <c r="K23" s="6">
        <f t="shared" si="2"/>
        <v>0.18305555555555555</v>
      </c>
      <c r="L23" s="70">
        <v>122</v>
      </c>
      <c r="M23" s="144">
        <f t="shared" si="3"/>
        <v>0.8786666666666667</v>
      </c>
    </row>
    <row r="24" spans="1:13" ht="25.5" customHeight="1">
      <c r="A24" s="78"/>
      <c r="B24" s="5" t="s">
        <v>168</v>
      </c>
      <c r="C24" s="20">
        <v>0.2847222222222222</v>
      </c>
      <c r="D24" s="19"/>
      <c r="E24" s="6"/>
      <c r="F24" s="67"/>
      <c r="G24" s="67"/>
      <c r="H24" s="146">
        <f t="shared" si="0"/>
        <v>0.29863888888888895</v>
      </c>
      <c r="I24" s="23">
        <v>0.9187500000000001</v>
      </c>
      <c r="J24" s="6">
        <f t="shared" si="1"/>
        <v>0.29400000000000004</v>
      </c>
      <c r="K24" s="6">
        <f t="shared" si="2"/>
        <v>0.18375000000000002</v>
      </c>
      <c r="L24" s="189">
        <v>123</v>
      </c>
      <c r="M24" s="144">
        <f t="shared" si="3"/>
        <v>0.8820000000000001</v>
      </c>
    </row>
    <row r="25" spans="1:13" ht="25.5" customHeight="1">
      <c r="A25" s="78"/>
      <c r="B25" s="5" t="s">
        <v>169</v>
      </c>
      <c r="C25" s="20">
        <v>0.2777777777777778</v>
      </c>
      <c r="D25" s="19"/>
      <c r="E25" s="6"/>
      <c r="F25" s="67"/>
      <c r="G25" s="67"/>
      <c r="H25" s="146">
        <f t="shared" si="0"/>
        <v>0.3081111111111111</v>
      </c>
      <c r="I25" s="22">
        <v>0.93125</v>
      </c>
      <c r="J25" s="6">
        <f t="shared" si="1"/>
        <v>0.298</v>
      </c>
      <c r="K25" s="6">
        <f t="shared" si="2"/>
        <v>0.18625</v>
      </c>
      <c r="L25" s="70">
        <v>129</v>
      </c>
      <c r="M25" s="144">
        <f t="shared" si="3"/>
        <v>0.894</v>
      </c>
    </row>
    <row r="26" spans="1:13" ht="25.5" customHeight="1">
      <c r="A26" s="78"/>
      <c r="B26" s="5" t="s">
        <v>163</v>
      </c>
      <c r="C26" s="20">
        <v>0.2986111111111111</v>
      </c>
      <c r="D26" s="19"/>
      <c r="E26" s="6"/>
      <c r="F26" s="67"/>
      <c r="G26" s="67"/>
      <c r="H26" s="146">
        <f t="shared" si="0"/>
        <v>0.3280277777777778</v>
      </c>
      <c r="I26" s="22">
        <v>0.9944444444444445</v>
      </c>
      <c r="J26" s="6">
        <f t="shared" si="1"/>
        <v>0.31822222222222224</v>
      </c>
      <c r="K26" s="6">
        <f t="shared" si="2"/>
        <v>0.1988888888888889</v>
      </c>
      <c r="L26" s="70">
        <v>141</v>
      </c>
      <c r="M26" s="144">
        <f t="shared" si="3"/>
        <v>0.9546666666666667</v>
      </c>
    </row>
    <row r="27" spans="1:13" ht="24.75" customHeight="1">
      <c r="A27" s="78"/>
      <c r="B27" s="5" t="s">
        <v>90</v>
      </c>
      <c r="C27" s="20">
        <v>0.2722222222222222</v>
      </c>
      <c r="D27" s="19"/>
      <c r="E27" s="6"/>
      <c r="F27" s="67"/>
      <c r="G27" s="67"/>
      <c r="H27" s="146">
        <f t="shared" si="0"/>
        <v>0.3428888888888889</v>
      </c>
      <c r="I27" s="22">
        <v>0.9979166666666667</v>
      </c>
      <c r="J27" s="6">
        <f t="shared" si="1"/>
        <v>0.3193333333333333</v>
      </c>
      <c r="K27" s="6">
        <f t="shared" si="2"/>
        <v>0.19958333333333333</v>
      </c>
      <c r="L27" s="156">
        <v>143</v>
      </c>
      <c r="M27" s="144">
        <f t="shared" si="3"/>
        <v>0.958</v>
      </c>
    </row>
    <row r="28" spans="1:13" ht="24.75" customHeight="1">
      <c r="A28" s="78"/>
      <c r="B28" s="5" t="s">
        <v>80</v>
      </c>
      <c r="C28" s="151">
        <v>0.2465277777777778</v>
      </c>
      <c r="D28" s="19"/>
      <c r="E28" s="16"/>
      <c r="F28" s="67"/>
      <c r="G28" s="67"/>
      <c r="H28" s="146" t="s">
        <v>0</v>
      </c>
      <c r="I28" s="40" t="s">
        <v>268</v>
      </c>
      <c r="J28" s="6"/>
      <c r="K28" s="6"/>
      <c r="L28" s="79"/>
      <c r="M28" s="144"/>
    </row>
    <row r="29" spans="2:12" ht="24" customHeight="1">
      <c r="B29" s="237"/>
      <c r="C29" s="261" t="s">
        <v>199</v>
      </c>
      <c r="D29" s="262"/>
      <c r="E29" s="243" t="s">
        <v>269</v>
      </c>
      <c r="F29" s="263" t="s">
        <v>200</v>
      </c>
      <c r="G29" s="263"/>
      <c r="H29" s="213">
        <v>86</v>
      </c>
      <c r="I29" s="235" t="s">
        <v>114</v>
      </c>
      <c r="J29" s="19">
        <v>0.09930555555555555</v>
      </c>
      <c r="K29" s="236" t="s">
        <v>215</v>
      </c>
      <c r="L29" s="177">
        <v>146</v>
      </c>
    </row>
    <row r="30" spans="2:13" ht="16.5" thickBot="1">
      <c r="B30" s="65" t="s">
        <v>190</v>
      </c>
      <c r="C30" s="33" t="s">
        <v>1</v>
      </c>
      <c r="D30" s="33" t="s">
        <v>0</v>
      </c>
      <c r="E30" s="34" t="s">
        <v>0</v>
      </c>
      <c r="F30" s="39" t="s">
        <v>0</v>
      </c>
      <c r="G30" s="33" t="s">
        <v>0</v>
      </c>
      <c r="H30" s="35" t="s">
        <v>0</v>
      </c>
      <c r="I30" s="36" t="s">
        <v>3</v>
      </c>
      <c r="J30" s="34" t="s">
        <v>214</v>
      </c>
      <c r="K30" s="34" t="s">
        <v>208</v>
      </c>
      <c r="L30" s="56" t="s">
        <v>33</v>
      </c>
      <c r="M30" s="13"/>
    </row>
    <row r="31" spans="1:13" ht="24.75" customHeight="1" thickTop="1">
      <c r="A31" s="78"/>
      <c r="B31" s="5" t="s">
        <v>167</v>
      </c>
      <c r="C31" s="20"/>
      <c r="D31" s="19"/>
      <c r="E31" s="6"/>
      <c r="F31" s="67"/>
      <c r="G31" s="67"/>
      <c r="H31" s="146"/>
      <c r="I31" s="29">
        <v>0.517361111111111</v>
      </c>
      <c r="J31" s="6"/>
      <c r="K31" s="6"/>
      <c r="L31" s="79">
        <v>22</v>
      </c>
      <c r="M31" s="144"/>
    </row>
    <row r="32" spans="1:13" ht="24.75" customHeight="1">
      <c r="A32" s="78"/>
      <c r="B32" s="5" t="s">
        <v>224</v>
      </c>
      <c r="C32" s="20"/>
      <c r="D32" s="19"/>
      <c r="E32" s="6"/>
      <c r="F32" s="67"/>
      <c r="G32" s="67"/>
      <c r="H32" s="146"/>
      <c r="I32" s="249">
        <v>0.576388888888889</v>
      </c>
      <c r="J32" s="6"/>
      <c r="K32" s="6"/>
      <c r="L32" s="75">
        <v>45</v>
      </c>
      <c r="M32" s="144"/>
    </row>
    <row r="33" spans="1:13" ht="25.5" customHeight="1">
      <c r="A33" s="78"/>
      <c r="B33" s="5" t="s">
        <v>236</v>
      </c>
      <c r="C33" s="20"/>
      <c r="D33" s="19"/>
      <c r="E33" s="6"/>
      <c r="F33" s="67"/>
      <c r="G33" s="67"/>
      <c r="H33" s="146"/>
      <c r="I33" s="247">
        <v>0.6972222222222223</v>
      </c>
      <c r="J33" s="6"/>
      <c r="K33" s="6"/>
      <c r="L33" s="184">
        <v>80</v>
      </c>
      <c r="M33" s="144"/>
    </row>
    <row r="34" spans="1:13" ht="25.5" customHeight="1">
      <c r="A34" s="78"/>
      <c r="B34" s="5" t="s">
        <v>170</v>
      </c>
      <c r="C34" s="20"/>
      <c r="D34" s="19"/>
      <c r="E34" s="6"/>
      <c r="F34" s="67"/>
      <c r="G34" s="67"/>
      <c r="H34" s="146"/>
      <c r="I34" s="64" t="s">
        <v>51</v>
      </c>
      <c r="J34" s="6"/>
      <c r="K34" s="6"/>
      <c r="L34" s="156"/>
      <c r="M34" s="144"/>
    </row>
    <row r="35" spans="1:13" ht="25.5" customHeight="1">
      <c r="A35" s="78"/>
      <c r="B35" s="5" t="s">
        <v>117</v>
      </c>
      <c r="C35" s="20"/>
      <c r="D35" s="19"/>
      <c r="E35" s="6"/>
      <c r="F35" s="67"/>
      <c r="G35" s="67"/>
      <c r="H35" s="146"/>
      <c r="I35" s="64" t="s">
        <v>51</v>
      </c>
      <c r="J35" s="6"/>
      <c r="K35" s="6"/>
      <c r="L35" s="184"/>
      <c r="M35" s="144"/>
    </row>
    <row r="36" spans="1:13" ht="21.75" customHeight="1">
      <c r="A36" s="78"/>
      <c r="B36" s="5"/>
      <c r="C36" s="20"/>
      <c r="D36" s="19"/>
      <c r="E36" s="6"/>
      <c r="F36" s="19"/>
      <c r="G36" s="6"/>
      <c r="H36" s="11"/>
      <c r="I36" s="64"/>
      <c r="J36" s="6"/>
      <c r="K36" s="6"/>
      <c r="L36" s="70"/>
      <c r="M36" s="144"/>
    </row>
    <row r="37" spans="2:12" ht="24" customHeight="1">
      <c r="B37" s="237"/>
      <c r="C37" s="261" t="s">
        <v>199</v>
      </c>
      <c r="D37" s="262"/>
      <c r="E37" s="243" t="s">
        <v>0</v>
      </c>
      <c r="F37" s="263" t="s">
        <v>200</v>
      </c>
      <c r="G37" s="263"/>
      <c r="H37" s="213" t="s">
        <v>0</v>
      </c>
      <c r="I37" s="235" t="s">
        <v>114</v>
      </c>
      <c r="J37" s="19" t="s">
        <v>0</v>
      </c>
      <c r="K37" s="236" t="s">
        <v>215</v>
      </c>
      <c r="L37" s="177">
        <v>82</v>
      </c>
    </row>
  </sheetData>
  <sheetProtection/>
  <mergeCells count="4">
    <mergeCell ref="C29:D29"/>
    <mergeCell ref="F29:G29"/>
    <mergeCell ref="C37:D37"/>
    <mergeCell ref="F37:G37"/>
  </mergeCells>
  <printOptions/>
  <pageMargins left="0.25" right="0.25" top="0.5" bottom="0.5" header="0.3" footer="0.3"/>
  <pageSetup fitToHeight="1" fitToWidth="1" horizontalDpi="600" verticalDpi="600" orientation="portrait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zoomScale="75" zoomScaleNormal="75" zoomScalePageLayoutView="0" workbookViewId="0" topLeftCell="A7">
      <selection activeCell="A7" sqref="A1:IV16384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8.28125" style="0" customWidth="1"/>
    <col min="4" max="4" width="9.57421875" style="0" customWidth="1"/>
    <col min="5" max="5" width="10.140625" style="0" customWidth="1"/>
    <col min="6" max="6" width="9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71" customWidth="1"/>
    <col min="11" max="11" width="8.28125" style="190" customWidth="1"/>
    <col min="12" max="12" width="7.28125" style="190" customWidth="1"/>
  </cols>
  <sheetData>
    <row r="2" ht="13.5" thickBot="1"/>
    <row r="3" spans="2:10" ht="16.5" thickTop="1">
      <c r="B3" s="42" t="s">
        <v>265</v>
      </c>
      <c r="C3" s="43" t="s">
        <v>266</v>
      </c>
      <c r="D3" s="43"/>
      <c r="E3" s="43"/>
      <c r="F3" s="44"/>
      <c r="G3" s="45" t="s">
        <v>78</v>
      </c>
      <c r="H3" s="46"/>
      <c r="I3" s="46"/>
      <c r="J3" s="72"/>
    </row>
    <row r="4" spans="2:10" ht="15.75">
      <c r="B4" s="48" t="s">
        <v>64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 t="s">
        <v>0</v>
      </c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28</v>
      </c>
      <c r="C6" s="33" t="s">
        <v>1</v>
      </c>
      <c r="D6" s="33" t="s">
        <v>2</v>
      </c>
      <c r="E6" s="39" t="s">
        <v>247</v>
      </c>
      <c r="F6" s="35" t="s">
        <v>246</v>
      </c>
      <c r="G6" s="36" t="s">
        <v>3</v>
      </c>
      <c r="H6" s="39" t="s">
        <v>214</v>
      </c>
      <c r="I6" s="39" t="s">
        <v>208</v>
      </c>
      <c r="J6" s="74" t="s">
        <v>33</v>
      </c>
      <c r="K6" s="191"/>
    </row>
    <row r="7" spans="1:11" ht="24.75" customHeight="1" thickTop="1">
      <c r="A7" s="78"/>
      <c r="B7" s="38" t="s">
        <v>71</v>
      </c>
      <c r="C7" s="20">
        <v>0.24305555555555555</v>
      </c>
      <c r="D7" s="19">
        <f>+E7-C7</f>
        <v>0.2569444444444444</v>
      </c>
      <c r="E7" s="93">
        <v>0.5</v>
      </c>
      <c r="F7" s="21">
        <f>+G7-E7</f>
        <v>0.12916666666666665</v>
      </c>
      <c r="G7" s="23">
        <v>0.6291666666666667</v>
      </c>
      <c r="H7" s="6">
        <f>(+G7/4000)*1600</f>
        <v>0.25166666666666665</v>
      </c>
      <c r="I7" s="6">
        <f>(+G7/4000)*1000</f>
        <v>0.15729166666666666</v>
      </c>
      <c r="J7" s="75">
        <v>1</v>
      </c>
      <c r="K7" s="192"/>
    </row>
    <row r="8" spans="1:11" ht="24.75" customHeight="1">
      <c r="A8" s="78"/>
      <c r="B8" s="5" t="s">
        <v>61</v>
      </c>
      <c r="C8" s="20">
        <v>0.2534722222222222</v>
      </c>
      <c r="D8" s="19">
        <f>+E8-C8</f>
        <v>0.2743055555555556</v>
      </c>
      <c r="E8" s="93">
        <v>0.5277777777777778</v>
      </c>
      <c r="F8" s="21">
        <f aca="true" t="shared" si="0" ref="F8:F28">+G8-E8</f>
        <v>0.13749999999999996</v>
      </c>
      <c r="G8" s="23">
        <v>0.6652777777777777</v>
      </c>
      <c r="H8" s="6">
        <f aca="true" t="shared" si="1" ref="H8:H28">(+G8/4000)*1600</f>
        <v>0.26611111111111113</v>
      </c>
      <c r="I8" s="6">
        <f aca="true" t="shared" si="2" ref="I8:I28">(+G8/4000)*1000</f>
        <v>0.16631944444444444</v>
      </c>
      <c r="J8" s="70">
        <v>6</v>
      </c>
      <c r="K8" s="192"/>
    </row>
    <row r="9" spans="1:11" ht="24.75" customHeight="1">
      <c r="A9" s="78"/>
      <c r="B9" s="5" t="s">
        <v>175</v>
      </c>
      <c r="C9" s="20">
        <v>0.2548611111111111</v>
      </c>
      <c r="D9" s="19">
        <f aca="true" t="shared" si="3" ref="D9:D28">+E9-C9</f>
        <v>0.2763888888888889</v>
      </c>
      <c r="E9" s="93">
        <v>0.53125</v>
      </c>
      <c r="F9" s="21">
        <f t="shared" si="0"/>
        <v>0.13680555555555562</v>
      </c>
      <c r="G9" s="23">
        <v>0.6680555555555556</v>
      </c>
      <c r="H9" s="6">
        <f t="shared" si="1"/>
        <v>0.26722222222222225</v>
      </c>
      <c r="I9" s="6">
        <f t="shared" si="2"/>
        <v>0.1670138888888889</v>
      </c>
      <c r="J9" s="70">
        <v>7</v>
      </c>
      <c r="K9" s="192"/>
    </row>
    <row r="10" spans="1:11" ht="24.75" customHeight="1">
      <c r="A10" s="78"/>
      <c r="B10" s="5" t="s">
        <v>62</v>
      </c>
      <c r="C10" s="20">
        <v>0.2569444444444445</v>
      </c>
      <c r="D10" s="19">
        <f t="shared" si="3"/>
        <v>0.27986111111111106</v>
      </c>
      <c r="E10" s="93">
        <v>0.5368055555555555</v>
      </c>
      <c r="F10" s="21">
        <f t="shared" si="0"/>
        <v>0.13680555555555562</v>
      </c>
      <c r="G10" s="23">
        <v>0.6736111111111112</v>
      </c>
      <c r="H10" s="6">
        <f t="shared" si="1"/>
        <v>0.2694444444444445</v>
      </c>
      <c r="I10" s="6">
        <f t="shared" si="2"/>
        <v>0.1684027777777778</v>
      </c>
      <c r="J10" s="70">
        <v>10</v>
      </c>
      <c r="K10" s="192"/>
    </row>
    <row r="11" spans="1:11" ht="24.75" customHeight="1">
      <c r="A11" s="78"/>
      <c r="B11" s="5" t="s">
        <v>92</v>
      </c>
      <c r="C11" s="20">
        <v>0.2604166666666667</v>
      </c>
      <c r="D11" s="19">
        <f t="shared" si="3"/>
        <v>0.28819444444444436</v>
      </c>
      <c r="E11" s="93">
        <v>0.548611111111111</v>
      </c>
      <c r="F11" s="21">
        <f t="shared" si="0"/>
        <v>0.1395833333333334</v>
      </c>
      <c r="G11" s="23">
        <v>0.6881944444444444</v>
      </c>
      <c r="H11" s="6">
        <f t="shared" si="1"/>
        <v>0.27527777777777773</v>
      </c>
      <c r="I11" s="6">
        <f t="shared" si="2"/>
        <v>0.1720486111111111</v>
      </c>
      <c r="J11" s="70">
        <v>16</v>
      </c>
      <c r="K11" s="192"/>
    </row>
    <row r="12" spans="1:11" ht="24.75" customHeight="1">
      <c r="A12" s="78"/>
      <c r="B12" s="5" t="s">
        <v>205</v>
      </c>
      <c r="C12" s="20">
        <v>0.2722222222222222</v>
      </c>
      <c r="D12" s="19">
        <f t="shared" si="3"/>
        <v>0.2902777777777778</v>
      </c>
      <c r="E12" s="93">
        <v>0.5625</v>
      </c>
      <c r="F12" s="21">
        <f t="shared" si="0"/>
        <v>0.1416666666666666</v>
      </c>
      <c r="G12" s="23">
        <v>0.7041666666666666</v>
      </c>
      <c r="H12" s="6">
        <f t="shared" si="1"/>
        <v>0.2816666666666667</v>
      </c>
      <c r="I12" s="6">
        <f t="shared" si="2"/>
        <v>0.17604166666666665</v>
      </c>
      <c r="J12" s="70">
        <v>29</v>
      </c>
      <c r="K12" s="192"/>
    </row>
    <row r="13" spans="1:11" ht="24.75" customHeight="1">
      <c r="A13" s="78"/>
      <c r="B13" s="5" t="s">
        <v>73</v>
      </c>
      <c r="C13" s="20">
        <v>0.2722222222222222</v>
      </c>
      <c r="D13" s="19">
        <f t="shared" si="3"/>
        <v>0.3097222222222223</v>
      </c>
      <c r="E13" s="93">
        <v>0.5819444444444445</v>
      </c>
      <c r="F13" s="21">
        <f t="shared" si="0"/>
        <v>0.1597222222222222</v>
      </c>
      <c r="G13" s="22">
        <v>0.7416666666666667</v>
      </c>
      <c r="H13" s="6">
        <f t="shared" si="1"/>
        <v>0.2966666666666667</v>
      </c>
      <c r="I13" s="6">
        <f t="shared" si="2"/>
        <v>0.18541666666666667</v>
      </c>
      <c r="J13" s="70">
        <v>52</v>
      </c>
      <c r="K13" s="192"/>
    </row>
    <row r="14" spans="1:11" ht="24.75" customHeight="1">
      <c r="A14" s="78"/>
      <c r="B14" s="5" t="s">
        <v>94</v>
      </c>
      <c r="C14" s="20">
        <v>0.29305555555555557</v>
      </c>
      <c r="D14" s="19">
        <f t="shared" si="3"/>
        <v>0.31111111111111106</v>
      </c>
      <c r="E14" s="93">
        <v>0.6041666666666666</v>
      </c>
      <c r="F14" s="21">
        <f t="shared" si="0"/>
        <v>0.14930555555555558</v>
      </c>
      <c r="G14" s="23">
        <v>0.7534722222222222</v>
      </c>
      <c r="H14" s="6">
        <f t="shared" si="1"/>
        <v>0.3013888888888889</v>
      </c>
      <c r="I14" s="6">
        <f t="shared" si="2"/>
        <v>0.18836805555555555</v>
      </c>
      <c r="J14" s="70">
        <v>66</v>
      </c>
      <c r="K14" s="192"/>
    </row>
    <row r="15" spans="1:11" ht="25.5" customHeight="1">
      <c r="A15" s="78"/>
      <c r="B15" s="5" t="s">
        <v>173</v>
      </c>
      <c r="C15" s="20">
        <v>0.2916666666666667</v>
      </c>
      <c r="D15" s="19">
        <f t="shared" si="3"/>
        <v>0.31249999999999994</v>
      </c>
      <c r="E15" s="93">
        <v>0.6041666666666666</v>
      </c>
      <c r="F15" s="21">
        <f t="shared" si="0"/>
        <v>0.1513888888888889</v>
      </c>
      <c r="G15" s="23">
        <v>0.7555555555555555</v>
      </c>
      <c r="H15" s="6">
        <f t="shared" si="1"/>
        <v>0.3022222222222222</v>
      </c>
      <c r="I15" s="6">
        <f t="shared" si="2"/>
        <v>0.18888888888888888</v>
      </c>
      <c r="J15" s="70">
        <v>69</v>
      </c>
      <c r="K15" s="192"/>
    </row>
    <row r="16" spans="1:11" ht="25.5" customHeight="1">
      <c r="A16" s="78"/>
      <c r="B16" s="5" t="s">
        <v>101</v>
      </c>
      <c r="C16" s="20">
        <v>0.29305555555555557</v>
      </c>
      <c r="D16" s="19">
        <f t="shared" si="3"/>
        <v>0.31111111111111106</v>
      </c>
      <c r="E16" s="93">
        <v>0.6041666666666666</v>
      </c>
      <c r="F16" s="21">
        <f t="shared" si="0"/>
        <v>0.15486111111111112</v>
      </c>
      <c r="G16" s="23">
        <v>0.7590277777777777</v>
      </c>
      <c r="H16" s="6">
        <f t="shared" si="1"/>
        <v>0.3036111111111111</v>
      </c>
      <c r="I16" s="6">
        <f t="shared" si="2"/>
        <v>0.18975694444444444</v>
      </c>
      <c r="J16" s="70">
        <v>72</v>
      </c>
      <c r="K16" s="192"/>
    </row>
    <row r="17" spans="1:11" ht="25.5" customHeight="1">
      <c r="A17" s="78"/>
      <c r="B17" s="5" t="s">
        <v>72</v>
      </c>
      <c r="C17" s="20">
        <v>0.2965277777777778</v>
      </c>
      <c r="D17" s="19">
        <f t="shared" si="3"/>
        <v>0.31597222222222215</v>
      </c>
      <c r="E17" s="93">
        <v>0.6124999999999999</v>
      </c>
      <c r="F17" s="21">
        <f t="shared" si="0"/>
        <v>0.1479166666666667</v>
      </c>
      <c r="G17" s="23">
        <v>0.7604166666666666</v>
      </c>
      <c r="H17" s="6">
        <f t="shared" si="1"/>
        <v>0.30416666666666664</v>
      </c>
      <c r="I17" s="6">
        <f t="shared" si="2"/>
        <v>0.19010416666666666</v>
      </c>
      <c r="J17" s="70">
        <v>75</v>
      </c>
      <c r="K17" s="192"/>
    </row>
    <row r="18" spans="1:11" ht="25.5" customHeight="1">
      <c r="A18" s="78"/>
      <c r="B18" s="5" t="s">
        <v>46</v>
      </c>
      <c r="C18" s="20">
        <v>0.29305555555555557</v>
      </c>
      <c r="D18" s="19">
        <f t="shared" si="3"/>
        <v>0.3180555555555555</v>
      </c>
      <c r="E18" s="93">
        <v>0.611111111111111</v>
      </c>
      <c r="F18" s="21">
        <f t="shared" si="0"/>
        <v>0.16041666666666665</v>
      </c>
      <c r="G18" s="23">
        <v>0.7715277777777777</v>
      </c>
      <c r="H18" s="6">
        <f t="shared" si="1"/>
        <v>0.30861111111111106</v>
      </c>
      <c r="I18" s="6">
        <f t="shared" si="2"/>
        <v>0.19288194444444443</v>
      </c>
      <c r="J18" s="70">
        <v>83</v>
      </c>
      <c r="K18" s="192"/>
    </row>
    <row r="19" spans="1:11" ht="25.5" customHeight="1">
      <c r="A19" s="78"/>
      <c r="B19" s="5" t="s">
        <v>74</v>
      </c>
      <c r="C19" s="20">
        <v>0.29305555555555557</v>
      </c>
      <c r="D19" s="19">
        <f t="shared" si="3"/>
        <v>0.31111111111111106</v>
      </c>
      <c r="E19" s="93">
        <v>0.6041666666666666</v>
      </c>
      <c r="F19" s="21">
        <f t="shared" si="0"/>
        <v>0.17222222222222228</v>
      </c>
      <c r="G19" s="23">
        <v>0.7763888888888889</v>
      </c>
      <c r="H19" s="6">
        <f t="shared" si="1"/>
        <v>0.31055555555555553</v>
      </c>
      <c r="I19" s="6">
        <f t="shared" si="2"/>
        <v>0.19409722222222223</v>
      </c>
      <c r="J19" s="70">
        <v>84</v>
      </c>
      <c r="K19" s="192"/>
    </row>
    <row r="20" spans="1:11" ht="22.5" customHeight="1">
      <c r="A20" s="78"/>
      <c r="B20" s="5" t="s">
        <v>93</v>
      </c>
      <c r="C20" s="20">
        <v>0.2951388888888889</v>
      </c>
      <c r="D20" s="19">
        <f t="shared" si="3"/>
        <v>0.32430555555555557</v>
      </c>
      <c r="E20" s="93">
        <v>0.6194444444444445</v>
      </c>
      <c r="F20" s="21">
        <f t="shared" si="0"/>
        <v>0.16041666666666654</v>
      </c>
      <c r="G20" s="23">
        <v>0.779861111111111</v>
      </c>
      <c r="H20" s="6">
        <f t="shared" si="1"/>
        <v>0.3119444444444444</v>
      </c>
      <c r="I20" s="6">
        <f t="shared" si="2"/>
        <v>0.19496527777777775</v>
      </c>
      <c r="J20" s="70">
        <v>88</v>
      </c>
      <c r="K20" s="192"/>
    </row>
    <row r="21" spans="1:12" ht="23.25" customHeight="1">
      <c r="A21" s="78"/>
      <c r="B21" s="5" t="s">
        <v>178</v>
      </c>
      <c r="C21" s="20">
        <v>0.30624999999999997</v>
      </c>
      <c r="D21" s="19">
        <f t="shared" si="3"/>
        <v>0.3361111111111111</v>
      </c>
      <c r="E21" s="93">
        <v>0.642361111111111</v>
      </c>
      <c r="F21" s="21">
        <f t="shared" si="0"/>
        <v>0.15555555555555556</v>
      </c>
      <c r="G21" s="23">
        <v>0.7979166666666666</v>
      </c>
      <c r="H21" s="6">
        <f t="shared" si="1"/>
        <v>0.31916666666666665</v>
      </c>
      <c r="I21" s="6">
        <f t="shared" si="2"/>
        <v>0.19947916666666665</v>
      </c>
      <c r="J21" s="70">
        <v>107</v>
      </c>
      <c r="K21" s="192"/>
      <c r="L21" s="192"/>
    </row>
    <row r="22" spans="1:12" ht="23.25" customHeight="1">
      <c r="A22" s="78"/>
      <c r="B22" s="5" t="s">
        <v>112</v>
      </c>
      <c r="C22" s="20">
        <v>0.29305555555555557</v>
      </c>
      <c r="D22" s="19">
        <f t="shared" si="3"/>
        <v>0.3284722222222222</v>
      </c>
      <c r="E22" s="93">
        <v>0.6215277777777778</v>
      </c>
      <c r="F22" s="21">
        <f t="shared" si="0"/>
        <v>0.1777777777777778</v>
      </c>
      <c r="G22" s="23">
        <v>0.7993055555555556</v>
      </c>
      <c r="H22" s="6">
        <f t="shared" si="1"/>
        <v>0.31972222222222224</v>
      </c>
      <c r="I22" s="6">
        <f t="shared" si="2"/>
        <v>0.1998263888888889</v>
      </c>
      <c r="J22" s="70">
        <v>109</v>
      </c>
      <c r="K22" s="192"/>
      <c r="L22" s="192"/>
    </row>
    <row r="23" spans="1:12" ht="23.25" customHeight="1">
      <c r="A23" s="78"/>
      <c r="B23" s="5" t="s">
        <v>203</v>
      </c>
      <c r="C23" s="20">
        <v>0.3020833333333333</v>
      </c>
      <c r="D23" s="19">
        <f t="shared" si="3"/>
        <v>0.3333333333333333</v>
      </c>
      <c r="E23" s="93">
        <v>0.6354166666666666</v>
      </c>
      <c r="F23" s="21">
        <f t="shared" si="0"/>
        <v>0.16736111111111107</v>
      </c>
      <c r="G23" s="23">
        <v>0.8027777777777777</v>
      </c>
      <c r="H23" s="6">
        <f t="shared" si="1"/>
        <v>0.32111111111111107</v>
      </c>
      <c r="I23" s="6">
        <f t="shared" si="2"/>
        <v>0.20069444444444443</v>
      </c>
      <c r="J23" s="184">
        <v>111</v>
      </c>
      <c r="K23" s="192"/>
      <c r="L23" s="192"/>
    </row>
    <row r="24" spans="1:12" ht="23.25" customHeight="1">
      <c r="A24" s="78"/>
      <c r="B24" s="5" t="s">
        <v>113</v>
      </c>
      <c r="C24" s="20">
        <v>0.3125</v>
      </c>
      <c r="D24" s="19">
        <f t="shared" si="3"/>
        <v>0.3472222222222222</v>
      </c>
      <c r="E24" s="93">
        <v>0.6597222222222222</v>
      </c>
      <c r="F24" s="21">
        <f t="shared" si="0"/>
        <v>0.16388888888888886</v>
      </c>
      <c r="G24" s="23">
        <v>0.8236111111111111</v>
      </c>
      <c r="H24" s="6">
        <f t="shared" si="1"/>
        <v>0.32944444444444443</v>
      </c>
      <c r="I24" s="6">
        <f t="shared" si="2"/>
        <v>0.20590277777777777</v>
      </c>
      <c r="J24" s="70">
        <v>123</v>
      </c>
      <c r="K24" s="192"/>
      <c r="L24" s="192"/>
    </row>
    <row r="25" spans="1:12" ht="23.25" customHeight="1">
      <c r="A25" s="78"/>
      <c r="B25" s="5" t="s">
        <v>81</v>
      </c>
      <c r="C25" s="20">
        <v>0.3333333333333333</v>
      </c>
      <c r="D25" s="19">
        <f t="shared" si="3"/>
        <v>0.3381944444444445</v>
      </c>
      <c r="E25" s="93">
        <v>0.6715277777777778</v>
      </c>
      <c r="F25" s="21">
        <f t="shared" si="0"/>
        <v>0.1527777777777778</v>
      </c>
      <c r="G25" s="22">
        <v>0.8243055555555556</v>
      </c>
      <c r="H25" s="6">
        <f t="shared" si="1"/>
        <v>0.32972222222222225</v>
      </c>
      <c r="I25" s="6">
        <f t="shared" si="2"/>
        <v>0.2060763888888889</v>
      </c>
      <c r="J25" s="70">
        <v>124</v>
      </c>
      <c r="K25" s="192"/>
      <c r="L25" s="192"/>
    </row>
    <row r="26" spans="1:12" ht="23.25" customHeight="1">
      <c r="A26" s="78"/>
      <c r="B26" s="5" t="s">
        <v>251</v>
      </c>
      <c r="C26" s="20">
        <v>0.3229166666666667</v>
      </c>
      <c r="D26" s="19">
        <f t="shared" si="3"/>
        <v>0.34027777777777773</v>
      </c>
      <c r="E26" s="93">
        <v>0.6631944444444444</v>
      </c>
      <c r="F26" s="21">
        <f t="shared" si="0"/>
        <v>0.1659722222222222</v>
      </c>
      <c r="G26" s="23">
        <v>0.8291666666666666</v>
      </c>
      <c r="H26" s="6">
        <f t="shared" si="1"/>
        <v>0.33166666666666667</v>
      </c>
      <c r="I26" s="6">
        <f t="shared" si="2"/>
        <v>0.20729166666666665</v>
      </c>
      <c r="J26" s="70">
        <v>125</v>
      </c>
      <c r="K26" s="192"/>
      <c r="L26" s="192"/>
    </row>
    <row r="27" spans="1:12" ht="23.25" customHeight="1">
      <c r="A27" s="78"/>
      <c r="B27" s="5" t="s">
        <v>202</v>
      </c>
      <c r="C27" s="20">
        <v>0.30624999999999997</v>
      </c>
      <c r="D27" s="19">
        <f t="shared" si="3"/>
        <v>0.3548611111111111</v>
      </c>
      <c r="E27" s="93">
        <v>0.6611111111111111</v>
      </c>
      <c r="F27" s="21">
        <f t="shared" si="0"/>
        <v>0.18333333333333335</v>
      </c>
      <c r="G27" s="23">
        <v>0.8444444444444444</v>
      </c>
      <c r="H27" s="6">
        <f t="shared" si="1"/>
        <v>0.3377777777777778</v>
      </c>
      <c r="I27" s="6">
        <f t="shared" si="2"/>
        <v>0.2111111111111111</v>
      </c>
      <c r="J27" s="70">
        <v>130</v>
      </c>
      <c r="K27" s="192"/>
      <c r="L27" s="192"/>
    </row>
    <row r="28" spans="1:12" ht="23.25" customHeight="1">
      <c r="A28" s="78"/>
      <c r="B28" s="5" t="s">
        <v>207</v>
      </c>
      <c r="C28" s="20">
        <v>0.32430555555555557</v>
      </c>
      <c r="D28" s="19">
        <f t="shared" si="3"/>
        <v>0.3562499999999999</v>
      </c>
      <c r="E28" s="93">
        <v>0.6805555555555555</v>
      </c>
      <c r="F28" s="21">
        <f t="shared" si="0"/>
        <v>0.17222222222222228</v>
      </c>
      <c r="G28" s="23">
        <v>0.8527777777777777</v>
      </c>
      <c r="H28" s="6">
        <f t="shared" si="1"/>
        <v>0.3411111111111111</v>
      </c>
      <c r="I28" s="6">
        <f t="shared" si="2"/>
        <v>0.21319444444444444</v>
      </c>
      <c r="J28" s="70">
        <v>134</v>
      </c>
      <c r="K28" s="192"/>
      <c r="L28" s="192"/>
    </row>
    <row r="29" spans="1:12" ht="23.25" customHeight="1">
      <c r="A29" s="78"/>
      <c r="B29" s="5" t="s">
        <v>245</v>
      </c>
      <c r="C29" s="20"/>
      <c r="D29" s="19"/>
      <c r="E29" s="93"/>
      <c r="F29" s="21"/>
      <c r="G29" s="23" t="s">
        <v>51</v>
      </c>
      <c r="H29" s="6"/>
      <c r="I29" s="6"/>
      <c r="J29" s="70"/>
      <c r="K29" s="192"/>
      <c r="L29" s="192"/>
    </row>
    <row r="30" spans="1:11" ht="17.25" customHeight="1">
      <c r="A30" s="78"/>
      <c r="B30" s="237" t="s">
        <v>0</v>
      </c>
      <c r="C30" s="248" t="s">
        <v>164</v>
      </c>
      <c r="D30" s="228">
        <v>40</v>
      </c>
      <c r="E30" s="239" t="s">
        <v>33</v>
      </c>
      <c r="F30" s="213" t="s">
        <v>267</v>
      </c>
      <c r="G30" s="240" t="s">
        <v>114</v>
      </c>
      <c r="H30" s="132" t="s">
        <v>0</v>
      </c>
      <c r="I30" s="241" t="s">
        <v>212</v>
      </c>
      <c r="J30" s="184">
        <v>169</v>
      </c>
      <c r="K30" s="192"/>
    </row>
    <row r="31" spans="2:11" ht="13.5" thickBot="1">
      <c r="B31" s="65" t="s">
        <v>250</v>
      </c>
      <c r="C31" s="33" t="s">
        <v>1</v>
      </c>
      <c r="D31" s="33" t="s">
        <v>0</v>
      </c>
      <c r="E31" s="39" t="s">
        <v>0</v>
      </c>
      <c r="F31" s="35" t="s">
        <v>0</v>
      </c>
      <c r="G31" s="36" t="s">
        <v>3</v>
      </c>
      <c r="H31" s="39" t="s">
        <v>214</v>
      </c>
      <c r="I31" s="39" t="s">
        <v>208</v>
      </c>
      <c r="J31" s="74" t="s">
        <v>33</v>
      </c>
      <c r="K31" s="191"/>
    </row>
    <row r="32" spans="1:12" ht="23.25" customHeight="1" thickTop="1">
      <c r="A32" s="78"/>
      <c r="B32" s="5" t="s">
        <v>95</v>
      </c>
      <c r="C32" s="20"/>
      <c r="D32" s="19"/>
      <c r="E32" s="93"/>
      <c r="F32" s="21"/>
      <c r="G32" s="23">
        <v>0.5833333333333334</v>
      </c>
      <c r="H32" s="6"/>
      <c r="I32" s="6"/>
      <c r="J32" s="70">
        <v>11</v>
      </c>
      <c r="K32" s="192"/>
      <c r="L32" s="192"/>
    </row>
    <row r="33" spans="1:12" ht="23.25" customHeight="1">
      <c r="A33" s="78"/>
      <c r="B33" s="5" t="s">
        <v>177</v>
      </c>
      <c r="C33" s="20"/>
      <c r="D33" s="19"/>
      <c r="E33" s="93"/>
      <c r="F33" s="21"/>
      <c r="G33" s="22">
        <v>0.5854166666666667</v>
      </c>
      <c r="H33" s="6"/>
      <c r="I33" s="6"/>
      <c r="J33" s="70">
        <v>13</v>
      </c>
      <c r="K33" s="192"/>
      <c r="L33" s="192"/>
    </row>
    <row r="34" spans="1:12" ht="23.25" customHeight="1">
      <c r="A34" s="78"/>
      <c r="B34" s="5" t="s">
        <v>228</v>
      </c>
      <c r="C34" s="20"/>
      <c r="D34" s="19"/>
      <c r="E34" s="93"/>
      <c r="F34" s="21"/>
      <c r="G34" s="23">
        <v>0.5888888888888889</v>
      </c>
      <c r="H34" s="6"/>
      <c r="I34" s="6"/>
      <c r="J34" s="70">
        <v>14</v>
      </c>
      <c r="K34" s="192"/>
      <c r="L34" s="192"/>
    </row>
    <row r="35" spans="1:12" ht="23.25" customHeight="1">
      <c r="A35" s="78"/>
      <c r="B35" s="5" t="s">
        <v>97</v>
      </c>
      <c r="C35" s="20"/>
      <c r="D35" s="19"/>
      <c r="E35" s="93"/>
      <c r="F35" s="21"/>
      <c r="G35" s="23">
        <v>0.8534722222222223</v>
      </c>
      <c r="H35" s="6"/>
      <c r="I35" s="6"/>
      <c r="J35" s="70">
        <v>29</v>
      </c>
      <c r="K35" s="192"/>
      <c r="L35" s="192"/>
    </row>
    <row r="36" spans="2:10" ht="15.75">
      <c r="B36" s="237" t="s">
        <v>0</v>
      </c>
      <c r="C36" s="248" t="s">
        <v>164</v>
      </c>
      <c r="D36" s="228" t="s">
        <v>0</v>
      </c>
      <c r="E36" s="239" t="s">
        <v>33</v>
      </c>
      <c r="F36" s="213" t="s">
        <v>0</v>
      </c>
      <c r="G36" s="240" t="s">
        <v>114</v>
      </c>
      <c r="H36" s="132" t="s">
        <v>0</v>
      </c>
      <c r="I36" s="241" t="s">
        <v>212</v>
      </c>
      <c r="J36" s="184">
        <v>29</v>
      </c>
    </row>
  </sheetData>
  <sheetProtection/>
  <printOptions/>
  <pageMargins left="0.25" right="0.25" top="0.5" bottom="0.5" header="0.3" footer="0.3"/>
  <pageSetup fitToHeight="1" fitToWidth="1" horizontalDpi="600" verticalDpi="600" orientation="portrait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tabSelected="1" zoomScale="76" zoomScaleNormal="76" zoomScalePageLayoutView="0" workbookViewId="0" topLeftCell="B2">
      <selection activeCell="K16" sqref="K16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8.28125" style="0" customWidth="1"/>
    <col min="4" max="4" width="9.57421875" style="0" customWidth="1"/>
    <col min="5" max="5" width="10.140625" style="0" customWidth="1"/>
    <col min="6" max="6" width="9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71" customWidth="1"/>
    <col min="11" max="11" width="8.28125" style="190" customWidth="1"/>
    <col min="12" max="12" width="7.28125" style="190" customWidth="1"/>
  </cols>
  <sheetData>
    <row r="2" ht="13.5" thickBot="1"/>
    <row r="3" spans="2:10" ht="16.5" thickTop="1">
      <c r="B3" s="42" t="s">
        <v>272</v>
      </c>
      <c r="C3" s="43" t="s">
        <v>0</v>
      </c>
      <c r="D3" s="43"/>
      <c r="E3" s="43"/>
      <c r="F3" s="43"/>
      <c r="G3" s="43" t="s">
        <v>0</v>
      </c>
      <c r="H3" s="46"/>
      <c r="I3" s="46"/>
      <c r="J3" s="72"/>
    </row>
    <row r="4" spans="2:10" ht="15.75">
      <c r="B4" s="48" t="s">
        <v>64</v>
      </c>
      <c r="C4" s="2"/>
      <c r="D4" s="2"/>
      <c r="E4" s="2"/>
      <c r="F4" s="2"/>
      <c r="G4" s="2" t="s">
        <v>0</v>
      </c>
      <c r="H4" s="77" t="s">
        <v>275</v>
      </c>
      <c r="I4" s="4"/>
      <c r="J4" s="73"/>
    </row>
    <row r="5" spans="2:10" ht="10.5" customHeight="1">
      <c r="B5" s="48" t="s">
        <v>0</v>
      </c>
      <c r="C5" s="2"/>
      <c r="D5" s="2"/>
      <c r="E5" s="2"/>
      <c r="F5" s="2"/>
      <c r="G5" s="2"/>
      <c r="H5" s="4"/>
      <c r="I5" s="4"/>
      <c r="J5" s="73"/>
    </row>
    <row r="6" spans="2:11" ht="13.5" thickBot="1">
      <c r="B6" s="65" t="s">
        <v>28</v>
      </c>
      <c r="C6" s="33" t="s">
        <v>1</v>
      </c>
      <c r="D6" s="33" t="s">
        <v>2</v>
      </c>
      <c r="E6" s="39" t="s">
        <v>247</v>
      </c>
      <c r="F6" s="35" t="s">
        <v>246</v>
      </c>
      <c r="G6" s="36" t="s">
        <v>3</v>
      </c>
      <c r="H6" s="39" t="s">
        <v>214</v>
      </c>
      <c r="I6" s="39" t="s">
        <v>208</v>
      </c>
      <c r="J6" s="74" t="s">
        <v>33</v>
      </c>
      <c r="K6" s="191"/>
    </row>
    <row r="7" spans="1:11" ht="24.75" customHeight="1" thickTop="1">
      <c r="A7" s="78"/>
      <c r="B7" s="38" t="s">
        <v>71</v>
      </c>
      <c r="C7" s="20">
        <v>0.23263888888888887</v>
      </c>
      <c r="D7" s="19"/>
      <c r="E7" s="93"/>
      <c r="F7" s="21"/>
      <c r="G7" s="23">
        <v>0.6194444444444445</v>
      </c>
      <c r="H7" s="6">
        <f aca="true" t="shared" si="0" ref="H7:H16">(+G7/4000)*1600</f>
        <v>0.2477777777777778</v>
      </c>
      <c r="I7" s="6">
        <f aca="true" t="shared" si="1" ref="I7:I16">(+G7/4000)*1000</f>
        <v>0.15486111111111112</v>
      </c>
      <c r="J7" s="75">
        <v>5</v>
      </c>
      <c r="K7" s="192"/>
    </row>
    <row r="8" spans="1:11" ht="24.75" customHeight="1">
      <c r="A8" s="78"/>
      <c r="B8" s="5" t="s">
        <v>61</v>
      </c>
      <c r="C8" s="20">
        <v>0.24722222222222223</v>
      </c>
      <c r="D8" s="19"/>
      <c r="E8" s="93"/>
      <c r="F8" s="21"/>
      <c r="G8" s="23">
        <v>0.6479166666666667</v>
      </c>
      <c r="H8" s="6">
        <f t="shared" si="0"/>
        <v>0.25916666666666666</v>
      </c>
      <c r="I8" s="6">
        <f t="shared" si="1"/>
        <v>0.16197916666666667</v>
      </c>
      <c r="J8" s="70">
        <v>21</v>
      </c>
      <c r="K8" s="192"/>
    </row>
    <row r="9" spans="1:11" ht="24.75" customHeight="1">
      <c r="A9" s="78"/>
      <c r="B9" s="5" t="s">
        <v>175</v>
      </c>
      <c r="C9" s="20">
        <v>0.24791666666666667</v>
      </c>
      <c r="D9" s="19"/>
      <c r="E9" s="93"/>
      <c r="F9" s="21"/>
      <c r="G9" s="23">
        <v>0.6513888888888889</v>
      </c>
      <c r="H9" s="6">
        <f t="shared" si="0"/>
        <v>0.2605555555555556</v>
      </c>
      <c r="I9" s="6">
        <f t="shared" si="1"/>
        <v>0.16284722222222223</v>
      </c>
      <c r="J9" s="70">
        <v>24</v>
      </c>
      <c r="K9" s="192"/>
    </row>
    <row r="10" spans="1:11" ht="24.75" customHeight="1">
      <c r="A10" s="78"/>
      <c r="B10" s="5" t="s">
        <v>92</v>
      </c>
      <c r="C10" s="20">
        <v>0.2569444444444445</v>
      </c>
      <c r="D10" s="19"/>
      <c r="E10" s="93"/>
      <c r="F10" s="21"/>
      <c r="G10" s="23">
        <v>0.6736111111111112</v>
      </c>
      <c r="H10" s="6">
        <f t="shared" si="0"/>
        <v>0.2694444444444445</v>
      </c>
      <c r="I10" s="6">
        <f t="shared" si="1"/>
        <v>0.1684027777777778</v>
      </c>
      <c r="J10" s="70">
        <v>35</v>
      </c>
      <c r="K10" s="192"/>
    </row>
    <row r="11" spans="1:11" ht="24.75" customHeight="1">
      <c r="A11" s="78"/>
      <c r="B11" s="5" t="s">
        <v>62</v>
      </c>
      <c r="C11" s="20">
        <v>0.25416666666666665</v>
      </c>
      <c r="D11" s="19"/>
      <c r="E11" s="93"/>
      <c r="F11" s="21"/>
      <c r="G11" s="23">
        <v>0.6819444444444445</v>
      </c>
      <c r="H11" s="6">
        <f t="shared" si="0"/>
        <v>0.2727777777777778</v>
      </c>
      <c r="I11" s="6">
        <f t="shared" si="1"/>
        <v>0.17048611111111112</v>
      </c>
      <c r="J11" s="70">
        <v>48</v>
      </c>
      <c r="K11" s="192"/>
    </row>
    <row r="12" spans="1:11" ht="24.75" customHeight="1">
      <c r="A12" s="78"/>
      <c r="B12" s="5" t="s">
        <v>205</v>
      </c>
      <c r="C12" s="20">
        <v>0.2652777777777778</v>
      </c>
      <c r="D12" s="19"/>
      <c r="E12" s="93"/>
      <c r="F12" s="21"/>
      <c r="G12" s="23">
        <v>0.6840277777777778</v>
      </c>
      <c r="H12" s="6">
        <f t="shared" si="0"/>
        <v>0.2736111111111111</v>
      </c>
      <c r="I12" s="6">
        <f t="shared" si="1"/>
        <v>0.17100694444444445</v>
      </c>
      <c r="J12" s="70">
        <v>53</v>
      </c>
      <c r="K12" s="192"/>
    </row>
    <row r="13" spans="1:11" ht="24.75" customHeight="1">
      <c r="A13" s="78"/>
      <c r="B13" s="5" t="s">
        <v>173</v>
      </c>
      <c r="C13" s="20">
        <v>0.2722222222222222</v>
      </c>
      <c r="D13" s="19"/>
      <c r="E13" s="93"/>
      <c r="F13" s="21"/>
      <c r="G13" s="23">
        <v>0.7090277777777777</v>
      </c>
      <c r="H13" s="6">
        <f t="shared" si="0"/>
        <v>0.2836111111111111</v>
      </c>
      <c r="I13" s="6">
        <f t="shared" si="1"/>
        <v>0.17725694444444443</v>
      </c>
      <c r="J13" s="70">
        <v>91</v>
      </c>
      <c r="K13" s="192"/>
    </row>
    <row r="14" spans="1:11" ht="24.75" customHeight="1">
      <c r="A14" s="78"/>
      <c r="B14" s="5" t="s">
        <v>73</v>
      </c>
      <c r="C14" s="20">
        <v>0.2652777777777778</v>
      </c>
      <c r="D14" s="19"/>
      <c r="E14" s="93"/>
      <c r="F14" s="21"/>
      <c r="G14" s="22">
        <v>0.7104166666666667</v>
      </c>
      <c r="H14" s="6">
        <f t="shared" si="0"/>
        <v>0.2841666666666667</v>
      </c>
      <c r="I14" s="6">
        <f t="shared" si="1"/>
        <v>0.17760416666666667</v>
      </c>
      <c r="J14" s="70">
        <v>95</v>
      </c>
      <c r="K14" s="192"/>
    </row>
    <row r="15" spans="1:11" ht="25.5" customHeight="1">
      <c r="A15" s="78"/>
      <c r="B15" s="5" t="s">
        <v>101</v>
      </c>
      <c r="C15" s="20">
        <v>0.2722222222222222</v>
      </c>
      <c r="D15" s="19"/>
      <c r="E15" s="93"/>
      <c r="F15" s="21"/>
      <c r="G15" s="23">
        <v>0.7229166666666668</v>
      </c>
      <c r="H15" s="6">
        <f t="shared" si="0"/>
        <v>0.2891666666666667</v>
      </c>
      <c r="I15" s="6">
        <f t="shared" si="1"/>
        <v>0.1807291666666667</v>
      </c>
      <c r="J15" s="70">
        <v>107</v>
      </c>
      <c r="K15" s="192"/>
    </row>
    <row r="16" spans="1:11" ht="25.5" customHeight="1">
      <c r="A16" s="78"/>
      <c r="B16" s="5" t="s">
        <v>94</v>
      </c>
      <c r="C16" s="20">
        <v>0.2791666666666667</v>
      </c>
      <c r="D16" s="19"/>
      <c r="E16" s="93"/>
      <c r="F16" s="21"/>
      <c r="G16" s="23">
        <v>0.7340277777777778</v>
      </c>
      <c r="H16" s="6">
        <f t="shared" si="0"/>
        <v>0.2936111111111111</v>
      </c>
      <c r="I16" s="6">
        <f t="shared" si="1"/>
        <v>0.18350694444444446</v>
      </c>
      <c r="J16" s="70">
        <v>119</v>
      </c>
      <c r="K16" s="192"/>
    </row>
    <row r="17" spans="1:11" ht="17.25" customHeight="1">
      <c r="A17" s="78"/>
      <c r="B17" s="237" t="s">
        <v>0</v>
      </c>
      <c r="C17" s="250" t="s">
        <v>164</v>
      </c>
      <c r="D17" s="228">
        <v>133</v>
      </c>
      <c r="E17" s="239" t="s">
        <v>33</v>
      </c>
      <c r="F17" s="213" t="s">
        <v>277</v>
      </c>
      <c r="G17" s="240" t="s">
        <v>114</v>
      </c>
      <c r="H17" s="132">
        <v>0.06805555555555555</v>
      </c>
      <c r="I17" s="241" t="s">
        <v>212</v>
      </c>
      <c r="J17" s="184">
        <v>154</v>
      </c>
      <c r="K17" s="192"/>
    </row>
  </sheetData>
  <sheetProtection/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zoomScale="70" zoomScaleNormal="70" zoomScalePageLayoutView="0" workbookViewId="0" topLeftCell="A2">
      <selection activeCell="K9" sqref="K9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3" width="11.57421875" style="0" customWidth="1"/>
    <col min="4" max="4" width="0.13671875" style="0" customWidth="1"/>
    <col min="5" max="5" width="10.00390625" style="0" hidden="1" customWidth="1"/>
    <col min="6" max="7" width="15.140625" style="0" hidden="1" customWidth="1"/>
    <col min="8" max="9" width="15.140625" style="0" customWidth="1"/>
    <col min="10" max="10" width="8.8515625" style="0" customWidth="1"/>
    <col min="11" max="11" width="11.28125" style="0" customWidth="1"/>
    <col min="12" max="12" width="7.7109375" style="0" customWidth="1"/>
    <col min="13" max="13" width="13.00390625" style="98" customWidth="1"/>
  </cols>
  <sheetData>
    <row r="2" ht="13.5" thickBot="1"/>
    <row r="3" spans="2:12" ht="16.5" thickTop="1">
      <c r="B3" s="178" t="s">
        <v>272</v>
      </c>
      <c r="C3" s="43" t="s">
        <v>0</v>
      </c>
      <c r="D3" s="43"/>
      <c r="E3" s="43"/>
      <c r="F3" s="43"/>
      <c r="G3" s="43"/>
      <c r="H3" s="43"/>
      <c r="I3" s="253" t="s">
        <v>0</v>
      </c>
      <c r="J3" s="43"/>
      <c r="K3" s="90"/>
      <c r="L3" s="251" t="s">
        <v>0</v>
      </c>
    </row>
    <row r="4" spans="2:12" ht="15.75">
      <c r="B4" s="55" t="s">
        <v>273</v>
      </c>
      <c r="C4" s="2"/>
      <c r="D4" s="2"/>
      <c r="E4" s="2"/>
      <c r="F4" s="28" t="s">
        <v>0</v>
      </c>
      <c r="G4" s="2"/>
      <c r="H4" s="2"/>
      <c r="I4" s="254" t="s">
        <v>0</v>
      </c>
      <c r="J4" s="2"/>
      <c r="K4" s="2"/>
      <c r="L4" s="252" t="s">
        <v>0</v>
      </c>
    </row>
    <row r="5" spans="2:13" ht="12.75" customHeight="1">
      <c r="B5" s="55" t="s">
        <v>274</v>
      </c>
      <c r="C5" s="2"/>
      <c r="D5" s="2"/>
      <c r="E5" s="2"/>
      <c r="F5" s="28"/>
      <c r="G5" s="2" t="s">
        <v>0</v>
      </c>
      <c r="H5" s="2"/>
      <c r="I5" s="77" t="s">
        <v>0</v>
      </c>
      <c r="J5" s="2"/>
      <c r="K5" s="2" t="s">
        <v>275</v>
      </c>
      <c r="L5" s="49"/>
      <c r="M5"/>
    </row>
    <row r="6" spans="2:13" ht="16.5" thickBot="1">
      <c r="B6" s="65" t="s">
        <v>26</v>
      </c>
      <c r="C6" s="33" t="s">
        <v>1</v>
      </c>
      <c r="D6" s="33" t="s">
        <v>2</v>
      </c>
      <c r="E6" s="34" t="s">
        <v>9</v>
      </c>
      <c r="F6" s="39" t="s">
        <v>11</v>
      </c>
      <c r="G6" s="33" t="s">
        <v>10</v>
      </c>
      <c r="H6" s="35" t="s">
        <v>18</v>
      </c>
      <c r="I6" s="36" t="s">
        <v>3</v>
      </c>
      <c r="J6" s="34" t="s">
        <v>214</v>
      </c>
      <c r="K6" s="34" t="s">
        <v>208</v>
      </c>
      <c r="L6" s="56" t="s">
        <v>33</v>
      </c>
      <c r="M6" s="13"/>
    </row>
    <row r="7" spans="1:13" ht="28.5" customHeight="1" thickTop="1">
      <c r="A7" s="78"/>
      <c r="B7" s="5" t="s">
        <v>35</v>
      </c>
      <c r="C7" s="30">
        <v>0.20486111111111113</v>
      </c>
      <c r="D7" s="19"/>
      <c r="E7" s="32"/>
      <c r="F7" s="67"/>
      <c r="G7" s="67"/>
      <c r="H7" s="146">
        <f aca="true" t="shared" si="0" ref="H7:H15">+(M7-C7)/2</f>
        <v>0.22190277777777773</v>
      </c>
      <c r="I7" s="40">
        <v>0.6756944444444444</v>
      </c>
      <c r="J7" s="6">
        <f aca="true" t="shared" si="1" ref="J7:J15">(+I7/5000)*1600</f>
        <v>0.2162222222222222</v>
      </c>
      <c r="K7" s="6">
        <f aca="true" t="shared" si="2" ref="K7:K15">(+I7/5000)*1000</f>
        <v>0.1351388888888889</v>
      </c>
      <c r="L7" s="246">
        <v>4</v>
      </c>
      <c r="M7" s="144">
        <f>+(I7/5000)*4800</f>
        <v>0.6486666666666666</v>
      </c>
    </row>
    <row r="8" spans="1:13" ht="28.5" customHeight="1">
      <c r="A8" s="78"/>
      <c r="B8" s="5" t="s">
        <v>70</v>
      </c>
      <c r="C8" s="20">
        <v>0.2111111111111111</v>
      </c>
      <c r="D8" s="19"/>
      <c r="E8" s="6"/>
      <c r="F8" s="67"/>
      <c r="G8" s="67"/>
      <c r="H8" s="146">
        <f t="shared" si="0"/>
        <v>0.2261111111111111</v>
      </c>
      <c r="I8" s="22">
        <v>0.6909722222222222</v>
      </c>
      <c r="J8" s="6">
        <f t="shared" si="1"/>
        <v>0.22111111111111112</v>
      </c>
      <c r="K8" s="6">
        <f t="shared" si="2"/>
        <v>0.13819444444444445</v>
      </c>
      <c r="L8" s="79">
        <v>12</v>
      </c>
      <c r="M8" s="144">
        <f aca="true" t="shared" si="3" ref="M8:M15">+(I8/5000)*4800</f>
        <v>0.6633333333333333</v>
      </c>
    </row>
    <row r="9" spans="1:13" ht="28.5" customHeight="1">
      <c r="A9" s="78"/>
      <c r="B9" s="5" t="s">
        <v>161</v>
      </c>
      <c r="C9" s="20">
        <v>0.21805555555555556</v>
      </c>
      <c r="D9" s="19"/>
      <c r="E9" s="6"/>
      <c r="F9" s="67"/>
      <c r="G9" s="67"/>
      <c r="H9" s="146">
        <f t="shared" si="0"/>
        <v>0.2403055555555555</v>
      </c>
      <c r="I9" s="23">
        <v>0.7277777777777777</v>
      </c>
      <c r="J9" s="6">
        <f t="shared" si="1"/>
        <v>0.23288888888888887</v>
      </c>
      <c r="K9" s="6">
        <f t="shared" si="2"/>
        <v>0.14555555555555555</v>
      </c>
      <c r="L9" s="79">
        <v>33</v>
      </c>
      <c r="M9" s="144">
        <f t="shared" si="3"/>
        <v>0.6986666666666665</v>
      </c>
    </row>
    <row r="10" spans="1:13" ht="28.5" customHeight="1">
      <c r="A10" s="78"/>
      <c r="B10" s="5" t="s">
        <v>36</v>
      </c>
      <c r="C10" s="20">
        <v>0.21875</v>
      </c>
      <c r="D10" s="19"/>
      <c r="E10" s="6"/>
      <c r="F10" s="67"/>
      <c r="G10" s="67"/>
      <c r="H10" s="146">
        <f t="shared" si="0"/>
        <v>0.24995833333333328</v>
      </c>
      <c r="I10" s="40">
        <v>0.748611111111111</v>
      </c>
      <c r="J10" s="6">
        <f t="shared" si="1"/>
        <v>0.23955555555555552</v>
      </c>
      <c r="K10" s="6">
        <f t="shared" si="2"/>
        <v>0.1497222222222222</v>
      </c>
      <c r="L10" s="79">
        <v>53</v>
      </c>
      <c r="M10" s="144">
        <f t="shared" si="3"/>
        <v>0.7186666666666666</v>
      </c>
    </row>
    <row r="11" spans="1:13" ht="28.5" customHeight="1">
      <c r="A11" s="78"/>
      <c r="B11" s="5" t="s">
        <v>32</v>
      </c>
      <c r="C11" s="20">
        <v>0.21666666666666667</v>
      </c>
      <c r="D11" s="19"/>
      <c r="E11" s="6"/>
      <c r="F11" s="67"/>
      <c r="G11" s="67"/>
      <c r="H11" s="146">
        <f t="shared" si="0"/>
        <v>0.25333333333333335</v>
      </c>
      <c r="I11" s="40">
        <v>0.7534722222222222</v>
      </c>
      <c r="J11" s="6">
        <f t="shared" si="1"/>
        <v>0.24111111111111114</v>
      </c>
      <c r="K11" s="6">
        <f t="shared" si="2"/>
        <v>0.15069444444444446</v>
      </c>
      <c r="L11" s="79">
        <v>57</v>
      </c>
      <c r="M11" s="144">
        <f t="shared" si="3"/>
        <v>0.7233333333333334</v>
      </c>
    </row>
    <row r="12" spans="1:13" ht="28.5" customHeight="1">
      <c r="A12" s="78"/>
      <c r="B12" s="5" t="s">
        <v>237</v>
      </c>
      <c r="C12" s="20">
        <v>0.2298611111111111</v>
      </c>
      <c r="D12" s="19"/>
      <c r="E12" s="6"/>
      <c r="F12" s="67"/>
      <c r="G12" s="67"/>
      <c r="H12" s="146">
        <f t="shared" si="0"/>
        <v>0.24973611111111116</v>
      </c>
      <c r="I12" s="40">
        <v>0.7597222222222223</v>
      </c>
      <c r="J12" s="6">
        <f t="shared" si="1"/>
        <v>0.24311111111111114</v>
      </c>
      <c r="K12" s="6">
        <f t="shared" si="2"/>
        <v>0.15194444444444447</v>
      </c>
      <c r="L12" s="75">
        <v>63</v>
      </c>
      <c r="M12" s="144">
        <f t="shared" si="3"/>
        <v>0.7293333333333334</v>
      </c>
    </row>
    <row r="13" spans="1:13" ht="28.5" customHeight="1">
      <c r="A13" s="78"/>
      <c r="B13" s="5" t="s">
        <v>108</v>
      </c>
      <c r="C13" s="20">
        <v>0.22430555555555556</v>
      </c>
      <c r="D13" s="19"/>
      <c r="E13" s="6"/>
      <c r="F13" s="67"/>
      <c r="G13" s="67"/>
      <c r="H13" s="146">
        <f t="shared" si="0"/>
        <v>0.2528472222222222</v>
      </c>
      <c r="I13" s="40">
        <v>0.7604166666666666</v>
      </c>
      <c r="J13" s="6">
        <f t="shared" si="1"/>
        <v>0.24333333333333335</v>
      </c>
      <c r="K13" s="6">
        <f t="shared" si="2"/>
        <v>0.15208333333333335</v>
      </c>
      <c r="L13" s="79">
        <v>68</v>
      </c>
      <c r="M13" s="144">
        <f t="shared" si="3"/>
        <v>0.73</v>
      </c>
    </row>
    <row r="14" spans="1:13" ht="28.5" customHeight="1">
      <c r="A14" s="78"/>
      <c r="B14" s="5" t="s">
        <v>89</v>
      </c>
      <c r="C14" s="151">
        <v>0.23680555555555557</v>
      </c>
      <c r="D14" s="67"/>
      <c r="E14" s="16"/>
      <c r="F14" s="67"/>
      <c r="G14" s="67"/>
      <c r="H14" s="146">
        <f t="shared" si="0"/>
        <v>0.26026388888888885</v>
      </c>
      <c r="I14" s="40">
        <v>0.7888888888888889</v>
      </c>
      <c r="J14" s="6">
        <f t="shared" si="1"/>
        <v>0.2524444444444444</v>
      </c>
      <c r="K14" s="6">
        <f t="shared" si="2"/>
        <v>0.15777777777777777</v>
      </c>
      <c r="L14" s="79">
        <v>100</v>
      </c>
      <c r="M14" s="144">
        <f t="shared" si="3"/>
        <v>0.7573333333333333</v>
      </c>
    </row>
    <row r="15" spans="1:13" ht="28.5" customHeight="1">
      <c r="A15" s="78"/>
      <c r="B15" s="5" t="s">
        <v>162</v>
      </c>
      <c r="C15" s="151">
        <v>0.24861111111111112</v>
      </c>
      <c r="D15" s="67"/>
      <c r="E15" s="16"/>
      <c r="F15" s="67"/>
      <c r="G15" s="67"/>
      <c r="H15" s="146">
        <f t="shared" si="0"/>
        <v>0.2690277777777778</v>
      </c>
      <c r="I15" s="40">
        <v>0.8194444444444445</v>
      </c>
      <c r="J15" s="6">
        <f t="shared" si="1"/>
        <v>0.26222222222222225</v>
      </c>
      <c r="K15" s="6">
        <f t="shared" si="2"/>
        <v>0.1638888888888889</v>
      </c>
      <c r="L15" s="75">
        <v>125</v>
      </c>
      <c r="M15" s="144">
        <f t="shared" si="3"/>
        <v>0.7866666666666667</v>
      </c>
    </row>
    <row r="16" spans="1:13" ht="24.75" customHeight="1">
      <c r="A16" s="78"/>
      <c r="B16" s="5" t="s">
        <v>80</v>
      </c>
      <c r="C16" s="151" t="s">
        <v>0</v>
      </c>
      <c r="D16" s="19"/>
      <c r="E16" s="16"/>
      <c r="F16" s="67"/>
      <c r="G16" s="67"/>
      <c r="H16" s="146" t="s">
        <v>0</v>
      </c>
      <c r="I16" s="40" t="s">
        <v>268</v>
      </c>
      <c r="J16" s="6"/>
      <c r="K16" s="6"/>
      <c r="L16" s="79"/>
      <c r="M16" s="144"/>
    </row>
    <row r="17" spans="2:12" ht="24" customHeight="1">
      <c r="B17" s="237"/>
      <c r="C17" s="261" t="s">
        <v>199</v>
      </c>
      <c r="D17" s="262"/>
      <c r="E17" s="243" t="s">
        <v>269</v>
      </c>
      <c r="F17" s="263" t="s">
        <v>200</v>
      </c>
      <c r="G17" s="263"/>
      <c r="H17" s="213" t="s">
        <v>276</v>
      </c>
      <c r="I17" s="235" t="s">
        <v>114</v>
      </c>
      <c r="J17" s="19">
        <v>0.07847222222222222</v>
      </c>
      <c r="K17" s="236" t="s">
        <v>215</v>
      </c>
      <c r="L17" s="177">
        <v>158</v>
      </c>
    </row>
  </sheetData>
  <sheetProtection/>
  <mergeCells count="2">
    <mergeCell ref="C17:D17"/>
    <mergeCell ref="F17:G17"/>
  </mergeCells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zoomScalePageLayoutView="0" workbookViewId="0" topLeftCell="B1">
      <selection activeCell="L7" sqref="L7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3" width="9.57421875" style="0" customWidth="1"/>
    <col min="4" max="4" width="7.8515625" style="131" customWidth="1"/>
    <col min="5" max="6" width="9.57421875" style="0" customWidth="1"/>
    <col min="7" max="7" width="7.57421875" style="71" customWidth="1"/>
    <col min="8" max="10" width="9.57421875" style="0" customWidth="1"/>
    <col min="11" max="11" width="10.7109375" style="0" customWidth="1"/>
    <col min="12" max="12" width="11.421875" style="0" customWidth="1"/>
    <col min="13" max="13" width="12.00390625" style="0" customWidth="1"/>
    <col min="14" max="14" width="8.7109375" style="0" customWidth="1"/>
    <col min="15" max="15" width="11.57421875" style="0" customWidth="1"/>
    <col min="16" max="16" width="10.140625" style="138" bestFit="1" customWidth="1"/>
    <col min="17" max="17" width="9.00390625" style="0" customWidth="1"/>
    <col min="18" max="18" width="8.7109375" style="98" customWidth="1"/>
  </cols>
  <sheetData>
    <row r="2" spans="4:16" ht="13.5" thickBot="1">
      <c r="D2" s="123"/>
      <c r="P2" s="135"/>
    </row>
    <row r="3" spans="2:18" ht="16.5" thickTop="1">
      <c r="B3" s="53" t="s">
        <v>55</v>
      </c>
      <c r="C3" s="43" t="s">
        <v>0</v>
      </c>
      <c r="D3" s="124"/>
      <c r="E3" s="43"/>
      <c r="F3" s="43"/>
      <c r="G3" s="108"/>
      <c r="H3" s="43"/>
      <c r="I3" s="43"/>
      <c r="J3" s="44"/>
      <c r="K3" s="54" t="s">
        <v>43</v>
      </c>
      <c r="L3" s="43"/>
      <c r="M3" s="90"/>
      <c r="N3" s="47"/>
      <c r="O3" s="101" t="s">
        <v>52</v>
      </c>
      <c r="P3" s="135" t="s">
        <v>58</v>
      </c>
      <c r="Q3" s="98">
        <v>2009</v>
      </c>
      <c r="R3" s="98" t="s">
        <v>60</v>
      </c>
    </row>
    <row r="4" spans="2:18" ht="15.75">
      <c r="B4" s="55" t="s">
        <v>40</v>
      </c>
      <c r="C4" s="2"/>
      <c r="D4" s="125"/>
      <c r="E4" s="2"/>
      <c r="F4" s="2"/>
      <c r="G4" s="109"/>
      <c r="H4" s="28" t="s">
        <v>0</v>
      </c>
      <c r="I4" s="2"/>
      <c r="J4" s="3"/>
      <c r="K4" s="37" t="s">
        <v>0</v>
      </c>
      <c r="L4" s="2"/>
      <c r="M4" s="2"/>
      <c r="N4" s="49"/>
      <c r="O4" s="102" t="s">
        <v>57</v>
      </c>
      <c r="P4" s="104">
        <v>40068</v>
      </c>
      <c r="Q4" s="98" t="s">
        <v>56</v>
      </c>
      <c r="R4" s="98" t="s">
        <v>56</v>
      </c>
    </row>
    <row r="5" spans="2:16" ht="12.75" customHeight="1">
      <c r="B5" s="55"/>
      <c r="C5" s="2"/>
      <c r="D5" s="125"/>
      <c r="E5" s="2"/>
      <c r="F5" s="2"/>
      <c r="G5" s="109"/>
      <c r="H5" s="28"/>
      <c r="I5" s="2" t="s">
        <v>0</v>
      </c>
      <c r="J5" s="3"/>
      <c r="K5" s="37" t="s">
        <v>0</v>
      </c>
      <c r="L5" s="2" t="s">
        <v>0</v>
      </c>
      <c r="M5" s="2"/>
      <c r="N5" s="49"/>
      <c r="O5" s="99"/>
      <c r="P5" s="136"/>
    </row>
    <row r="6" spans="2:16" ht="16.5" thickBot="1">
      <c r="B6" s="65" t="s">
        <v>26</v>
      </c>
      <c r="C6" s="33" t="s">
        <v>1</v>
      </c>
      <c r="D6" s="126" t="s">
        <v>59</v>
      </c>
      <c r="E6" s="33" t="s">
        <v>2</v>
      </c>
      <c r="F6" s="34" t="s">
        <v>9</v>
      </c>
      <c r="G6" s="110" t="s">
        <v>59</v>
      </c>
      <c r="H6" s="33" t="s">
        <v>10</v>
      </c>
      <c r="I6" s="34" t="s">
        <v>11</v>
      </c>
      <c r="J6" s="35" t="s">
        <v>18</v>
      </c>
      <c r="K6" s="36" t="s">
        <v>3</v>
      </c>
      <c r="L6" s="34" t="s">
        <v>4</v>
      </c>
      <c r="M6" s="34" t="s">
        <v>5</v>
      </c>
      <c r="N6" s="56" t="s">
        <v>33</v>
      </c>
      <c r="O6" s="13"/>
      <c r="P6" s="136"/>
    </row>
    <row r="7" spans="1:18" ht="21.75" customHeight="1" thickTop="1">
      <c r="A7" s="78"/>
      <c r="B7" s="5" t="s">
        <v>12</v>
      </c>
      <c r="C7" s="20">
        <v>0.2125</v>
      </c>
      <c r="D7" s="127">
        <v>50</v>
      </c>
      <c r="E7" s="67">
        <f>+F7-C7</f>
        <v>0.22916666666666666</v>
      </c>
      <c r="F7" s="6">
        <v>0.44166666666666665</v>
      </c>
      <c r="G7" s="112">
        <v>64</v>
      </c>
      <c r="H7" s="67">
        <f>+I7-F7</f>
        <v>0.24236111111111114</v>
      </c>
      <c r="I7" s="132">
        <v>0.6840277777777778</v>
      </c>
      <c r="J7" s="21">
        <f>+AVERAGE(H7,E7)</f>
        <v>0.23576388888888888</v>
      </c>
      <c r="K7" s="23">
        <v>0.7152777777777778</v>
      </c>
      <c r="L7" s="6">
        <f>AVERAGE(H7,E7,C7)</f>
        <v>0.22800925925925927</v>
      </c>
      <c r="M7" s="6">
        <f>(+K7/5000)*1000</f>
        <v>0.14305555555555555</v>
      </c>
      <c r="N7" s="100">
        <v>107</v>
      </c>
      <c r="O7" s="14">
        <v>0.720138888888889</v>
      </c>
      <c r="P7" s="137">
        <v>0.7041666666666666</v>
      </c>
      <c r="Q7" s="142">
        <f>+K7-P7</f>
        <v>0.011111111111111183</v>
      </c>
      <c r="R7" s="14">
        <f>+O7-K7</f>
        <v>0.004861111111111205</v>
      </c>
    </row>
    <row r="8" spans="1:18" ht="21.75" customHeight="1">
      <c r="A8" s="78"/>
      <c r="B8" s="5" t="s">
        <v>29</v>
      </c>
      <c r="C8" s="20">
        <v>0.21875</v>
      </c>
      <c r="D8" s="127">
        <v>94</v>
      </c>
      <c r="E8" s="67">
        <f aca="true" t="shared" si="0" ref="E8:E16">+F8-C8</f>
        <v>0.2416666666666667</v>
      </c>
      <c r="F8" s="6">
        <v>0.4604166666666667</v>
      </c>
      <c r="G8" s="112">
        <v>136</v>
      </c>
      <c r="H8" s="67">
        <f aca="true" t="shared" si="1" ref="H8:H16">+I8-F8</f>
        <v>0.22916666666666663</v>
      </c>
      <c r="I8" s="132">
        <v>0.6895833333333333</v>
      </c>
      <c r="J8" s="21">
        <f aca="true" t="shared" si="2" ref="J8:J16">+AVERAGE(H8,E8)</f>
        <v>0.23541666666666666</v>
      </c>
      <c r="K8" s="23">
        <v>0.7208333333333333</v>
      </c>
      <c r="L8" s="6">
        <f>AVERAGE(H8,E8,C8)</f>
        <v>0.2298611111111111</v>
      </c>
      <c r="M8" s="6">
        <f>(+K8/5000)*1000</f>
        <v>0.14416666666666667</v>
      </c>
      <c r="N8" s="70">
        <v>120</v>
      </c>
      <c r="O8" s="14">
        <v>0.7611111111111111</v>
      </c>
      <c r="P8" s="137">
        <v>0.7402777777777777</v>
      </c>
      <c r="Q8" s="78">
        <f aca="true" t="shared" si="3" ref="Q8:Q16">+P8-K8</f>
        <v>0.019444444444444375</v>
      </c>
      <c r="R8" s="14">
        <f aca="true" t="shared" si="4" ref="R8:R13">+O8-K8</f>
        <v>0.040277777777777746</v>
      </c>
    </row>
    <row r="9" spans="1:18" ht="21.75" customHeight="1">
      <c r="A9" s="78"/>
      <c r="B9" s="5" t="s">
        <v>19</v>
      </c>
      <c r="C9" s="20">
        <v>0.21805555555555556</v>
      </c>
      <c r="D9" s="127">
        <v>91</v>
      </c>
      <c r="E9" s="67">
        <f t="shared" si="0"/>
        <v>0.23541666666666666</v>
      </c>
      <c r="F9" s="6">
        <v>0.4534722222222222</v>
      </c>
      <c r="G9" s="112">
        <v>105</v>
      </c>
      <c r="H9" s="67">
        <f t="shared" si="1"/>
        <v>0.2229166666666667</v>
      </c>
      <c r="I9" s="132">
        <v>0.6763888888888889</v>
      </c>
      <c r="J9" s="21">
        <f t="shared" si="2"/>
        <v>0.22916666666666669</v>
      </c>
      <c r="K9" s="23">
        <v>0.7076388888888889</v>
      </c>
      <c r="L9" s="6">
        <f aca="true" t="shared" si="5" ref="L9:L16">AVERAGE(H9,E9,C9)</f>
        <v>0.22546296296296298</v>
      </c>
      <c r="M9" s="6">
        <f aca="true" t="shared" si="6" ref="M9:M16">(+K9/5000)*1000</f>
        <v>0.14152777777777778</v>
      </c>
      <c r="N9" s="70">
        <v>90</v>
      </c>
      <c r="O9" s="14">
        <v>0.7298611111111111</v>
      </c>
      <c r="P9" s="137">
        <v>0.7243055555555555</v>
      </c>
      <c r="Q9" s="78">
        <f t="shared" si="3"/>
        <v>0.016666666666666607</v>
      </c>
      <c r="R9" s="14">
        <f t="shared" si="4"/>
        <v>0.022222222222222143</v>
      </c>
    </row>
    <row r="10" spans="1:18" ht="21.75" customHeight="1">
      <c r="A10" s="78"/>
      <c r="B10" s="5" t="s">
        <v>15</v>
      </c>
      <c r="C10" s="20">
        <v>0.2298611111111111</v>
      </c>
      <c r="D10" s="127">
        <v>180</v>
      </c>
      <c r="E10" s="67">
        <f t="shared" si="0"/>
        <v>0.24513888888888888</v>
      </c>
      <c r="F10" s="6">
        <v>0.475</v>
      </c>
      <c r="G10" s="112">
        <v>182</v>
      </c>
      <c r="H10" s="67">
        <f t="shared" si="1"/>
        <v>0.24722222222222223</v>
      </c>
      <c r="I10" s="132">
        <v>0.7222222222222222</v>
      </c>
      <c r="J10" s="21">
        <f t="shared" si="2"/>
        <v>0.24618055555555557</v>
      </c>
      <c r="K10" s="23">
        <v>0.7534722222222222</v>
      </c>
      <c r="L10" s="6">
        <f t="shared" si="5"/>
        <v>0.24074074074074073</v>
      </c>
      <c r="M10" s="6">
        <f t="shared" si="6"/>
        <v>0.15069444444444446</v>
      </c>
      <c r="N10" s="70">
        <v>191</v>
      </c>
      <c r="O10" s="14">
        <v>0.7618055555555556</v>
      </c>
      <c r="P10" s="137">
        <v>0.7520833333333333</v>
      </c>
      <c r="Q10" s="142">
        <f>+K10-P10</f>
        <v>0.001388888888888884</v>
      </c>
      <c r="R10" s="14">
        <f t="shared" si="4"/>
        <v>0.008333333333333415</v>
      </c>
    </row>
    <row r="11" spans="1:18" ht="21.75" customHeight="1">
      <c r="A11" s="78"/>
      <c r="B11" s="5" t="s">
        <v>13</v>
      </c>
      <c r="C11" s="20">
        <v>0.2222222222222222</v>
      </c>
      <c r="D11" s="127">
        <v>132</v>
      </c>
      <c r="E11" s="67">
        <f t="shared" si="0"/>
        <v>0.25138888888888894</v>
      </c>
      <c r="F11" s="6">
        <v>0.47361111111111115</v>
      </c>
      <c r="G11" s="112">
        <v>178</v>
      </c>
      <c r="H11" s="67">
        <f t="shared" si="1"/>
        <v>0.23819444444444432</v>
      </c>
      <c r="I11" s="132">
        <v>0.7118055555555555</v>
      </c>
      <c r="J11" s="21">
        <f t="shared" si="2"/>
        <v>0.24479166666666663</v>
      </c>
      <c r="K11" s="23">
        <v>0.7430555555555555</v>
      </c>
      <c r="L11" s="6">
        <f t="shared" si="5"/>
        <v>0.2372685185185185</v>
      </c>
      <c r="M11" s="6">
        <f t="shared" si="6"/>
        <v>0.1486111111111111</v>
      </c>
      <c r="N11" s="70">
        <v>172</v>
      </c>
      <c r="O11" s="14">
        <v>0.8055555555555555</v>
      </c>
      <c r="P11" s="137" t="s">
        <v>51</v>
      </c>
      <c r="Q11" s="78" t="s">
        <v>0</v>
      </c>
      <c r="R11" s="14">
        <f t="shared" si="4"/>
        <v>0.0625</v>
      </c>
    </row>
    <row r="12" spans="1:18" ht="21.75" customHeight="1">
      <c r="A12" s="78"/>
      <c r="B12" s="5" t="s">
        <v>17</v>
      </c>
      <c r="C12" s="20">
        <v>0.23263888888888887</v>
      </c>
      <c r="D12" s="127">
        <v>203</v>
      </c>
      <c r="E12" s="67">
        <f t="shared" si="0"/>
        <v>0.2479166666666667</v>
      </c>
      <c r="F12" s="6">
        <v>0.48055555555555557</v>
      </c>
      <c r="G12" s="112">
        <v>200</v>
      </c>
      <c r="H12" s="67">
        <f t="shared" si="1"/>
        <v>0.2375</v>
      </c>
      <c r="I12" s="132">
        <v>0.7180555555555556</v>
      </c>
      <c r="J12" s="21">
        <f t="shared" si="2"/>
        <v>0.24270833333333336</v>
      </c>
      <c r="K12" s="23">
        <v>0.7493055555555556</v>
      </c>
      <c r="L12" s="6">
        <f t="shared" si="5"/>
        <v>0.23935185185185184</v>
      </c>
      <c r="M12" s="6">
        <f t="shared" si="6"/>
        <v>0.1498611111111111</v>
      </c>
      <c r="N12" s="70">
        <v>182</v>
      </c>
      <c r="O12" s="14">
        <v>0.78125</v>
      </c>
      <c r="P12" s="137">
        <v>0.7604166666666666</v>
      </c>
      <c r="Q12" s="78">
        <f t="shared" si="3"/>
        <v>0.011111111111111072</v>
      </c>
      <c r="R12" s="14">
        <f t="shared" si="4"/>
        <v>0.03194444444444444</v>
      </c>
    </row>
    <row r="13" spans="1:18" ht="21.75" customHeight="1" thickBot="1">
      <c r="A13" s="78"/>
      <c r="B13" s="94" t="s">
        <v>16</v>
      </c>
      <c r="C13" s="97">
        <v>0.2354166666666667</v>
      </c>
      <c r="D13" s="128">
        <v>218</v>
      </c>
      <c r="E13" s="78">
        <f t="shared" si="0"/>
        <v>0.25555555555555554</v>
      </c>
      <c r="F13" s="80">
        <v>0.4909722222222222</v>
      </c>
      <c r="G13" s="115">
        <v>213</v>
      </c>
      <c r="H13" s="78">
        <f t="shared" si="1"/>
        <v>0.25000000000000006</v>
      </c>
      <c r="I13" s="133">
        <v>0.7409722222222223</v>
      </c>
      <c r="J13" s="21">
        <f t="shared" si="2"/>
        <v>0.25277777777777777</v>
      </c>
      <c r="K13" s="64">
        <v>0.7694444444444444</v>
      </c>
      <c r="L13" s="80">
        <f t="shared" si="5"/>
        <v>0.24699074074074076</v>
      </c>
      <c r="M13" s="80">
        <f t="shared" si="6"/>
        <v>0.15388888888888888</v>
      </c>
      <c r="N13" s="96">
        <v>207</v>
      </c>
      <c r="O13" s="14">
        <v>0.845138888888889</v>
      </c>
      <c r="P13" s="137">
        <v>0.8458333333333333</v>
      </c>
      <c r="Q13" s="78">
        <f t="shared" si="3"/>
        <v>0.07638888888888895</v>
      </c>
      <c r="R13" s="14">
        <f t="shared" si="4"/>
        <v>0.07569444444444462</v>
      </c>
    </row>
    <row r="14" spans="1:18" ht="21.75" customHeight="1">
      <c r="A14" s="78"/>
      <c r="B14" s="116" t="s">
        <v>36</v>
      </c>
      <c r="C14" s="117">
        <v>0.23194444444444443</v>
      </c>
      <c r="D14" s="129">
        <v>47</v>
      </c>
      <c r="E14" s="118">
        <f t="shared" si="0"/>
        <v>0.25555555555555554</v>
      </c>
      <c r="F14" s="119">
        <v>0.4875</v>
      </c>
      <c r="G14" s="120">
        <v>64</v>
      </c>
      <c r="H14" s="118">
        <f t="shared" si="1"/>
        <v>0.2569444444444445</v>
      </c>
      <c r="I14" s="134">
        <v>0.7444444444444445</v>
      </c>
      <c r="J14" s="21">
        <f t="shared" si="2"/>
        <v>0.25625</v>
      </c>
      <c r="K14" s="121">
        <v>0.7756944444444445</v>
      </c>
      <c r="L14" s="119">
        <f t="shared" si="5"/>
        <v>0.24814814814814812</v>
      </c>
      <c r="M14" s="119">
        <f t="shared" si="6"/>
        <v>0.1551388888888889</v>
      </c>
      <c r="N14" s="122">
        <v>81</v>
      </c>
      <c r="O14" s="14" t="s">
        <v>0</v>
      </c>
      <c r="P14" s="137">
        <v>0.8041666666666667</v>
      </c>
      <c r="Q14" s="78">
        <f t="shared" si="3"/>
        <v>0.028472222222222232</v>
      </c>
      <c r="R14" s="14"/>
    </row>
    <row r="15" spans="1:18" ht="21.75" customHeight="1">
      <c r="A15" s="78"/>
      <c r="B15" s="38" t="s">
        <v>30</v>
      </c>
      <c r="C15" s="20">
        <v>0.23194444444444443</v>
      </c>
      <c r="D15" s="127">
        <v>51</v>
      </c>
      <c r="E15" s="67">
        <f t="shared" si="0"/>
        <v>0.26736111111111105</v>
      </c>
      <c r="F15" s="6">
        <v>0.4993055555555555</v>
      </c>
      <c r="G15" s="112">
        <v>93</v>
      </c>
      <c r="H15" s="67">
        <f t="shared" si="1"/>
        <v>0.27638888888888896</v>
      </c>
      <c r="I15" s="132">
        <v>0.7756944444444445</v>
      </c>
      <c r="J15" s="21">
        <f t="shared" si="2"/>
        <v>0.271875</v>
      </c>
      <c r="K15" s="23">
        <v>0.8069444444444445</v>
      </c>
      <c r="L15" s="6">
        <f t="shared" si="5"/>
        <v>0.2585648148148148</v>
      </c>
      <c r="M15" s="6">
        <f t="shared" si="6"/>
        <v>0.1613888888888889</v>
      </c>
      <c r="N15" s="70">
        <v>127</v>
      </c>
      <c r="O15" s="14" t="s">
        <v>0</v>
      </c>
      <c r="P15" s="137">
        <v>0.8104166666666667</v>
      </c>
      <c r="Q15" s="78">
        <f t="shared" si="3"/>
        <v>0.00347222222222221</v>
      </c>
      <c r="R15" s="14"/>
    </row>
    <row r="16" spans="1:18" ht="18.75" customHeight="1">
      <c r="A16" s="78"/>
      <c r="B16" s="5" t="s">
        <v>31</v>
      </c>
      <c r="C16" s="20">
        <v>0.2569444444444445</v>
      </c>
      <c r="D16" s="127">
        <v>155</v>
      </c>
      <c r="E16" s="67">
        <f t="shared" si="0"/>
        <v>0.27986111111111106</v>
      </c>
      <c r="F16" s="6">
        <v>0.5368055555555555</v>
      </c>
      <c r="G16" s="112">
        <v>149</v>
      </c>
      <c r="H16" s="67">
        <f t="shared" si="1"/>
        <v>0.27708333333333346</v>
      </c>
      <c r="I16" s="132">
        <v>0.813888888888889</v>
      </c>
      <c r="J16" s="21">
        <f t="shared" si="2"/>
        <v>0.27847222222222223</v>
      </c>
      <c r="K16" s="23">
        <v>0.845138888888889</v>
      </c>
      <c r="L16" s="6">
        <f t="shared" si="5"/>
        <v>0.2712962962962963</v>
      </c>
      <c r="M16" s="6">
        <f t="shared" si="6"/>
        <v>0.16902777777777778</v>
      </c>
      <c r="N16" s="70">
        <v>152</v>
      </c>
      <c r="O16" s="14" t="s">
        <v>0</v>
      </c>
      <c r="P16" s="137">
        <v>0.876388888888889</v>
      </c>
      <c r="Q16" s="89">
        <f t="shared" si="3"/>
        <v>0.03125</v>
      </c>
      <c r="R16" s="14"/>
    </row>
    <row r="17" spans="2:15" ht="13.5" thickBot="1">
      <c r="B17" s="12"/>
      <c r="C17" s="58"/>
      <c r="D17" s="130"/>
      <c r="E17" s="59"/>
      <c r="F17" s="59"/>
      <c r="G17" s="111"/>
      <c r="H17" s="59"/>
      <c r="I17" s="59"/>
      <c r="J17" s="9"/>
      <c r="K17" s="60"/>
      <c r="L17" s="59"/>
      <c r="M17" s="59"/>
      <c r="N17" s="52"/>
      <c r="O17" s="99"/>
    </row>
    <row r="18" spans="10:18" ht="13.5" thickTop="1">
      <c r="J18" t="s">
        <v>54</v>
      </c>
      <c r="K18" s="14">
        <f>+AVERAGE(K7:K12)</f>
        <v>0.7315972222222222</v>
      </c>
      <c r="N18" t="s">
        <v>54</v>
      </c>
      <c r="O18" s="14">
        <f>+AVERAGE(O7:O12)</f>
        <v>0.7599537037037036</v>
      </c>
      <c r="P18" s="139">
        <f>+AVERAGE(P7:P12)</f>
        <v>0.7362499999999998</v>
      </c>
      <c r="Q18" s="14">
        <f>AVERAGE(Q7:Q16)</f>
        <v>0.022145061728395057</v>
      </c>
      <c r="R18" s="14">
        <f>AVERAGE(R7:R16)</f>
        <v>0.035119047619047654</v>
      </c>
    </row>
    <row r="19" spans="10:16" ht="12.75">
      <c r="J19" t="s">
        <v>53</v>
      </c>
      <c r="K19" s="14">
        <f>+AVERAGE(K7:K16)</f>
        <v>0.7586805555555556</v>
      </c>
      <c r="N19" t="s">
        <v>53</v>
      </c>
      <c r="O19" s="14">
        <f>+AVERAGE(O7:O16)</f>
        <v>0.7721230158730158</v>
      </c>
      <c r="P19" s="139">
        <f>+AVERAGE(P7:P16)</f>
        <v>0.7797839506172839</v>
      </c>
    </row>
    <row r="22" ht="13.5" thickBot="1"/>
    <row r="23" spans="2:15" ht="16.5" thickTop="1">
      <c r="B23" s="53" t="s">
        <v>55</v>
      </c>
      <c r="C23" s="43" t="s">
        <v>47</v>
      </c>
      <c r="D23" s="124"/>
      <c r="E23" s="43"/>
      <c r="F23" s="43"/>
      <c r="G23" s="108"/>
      <c r="H23" s="43"/>
      <c r="I23" s="43"/>
      <c r="J23" s="44"/>
      <c r="K23" s="54" t="s">
        <v>42</v>
      </c>
      <c r="L23" s="43"/>
      <c r="M23" s="90"/>
      <c r="N23" s="47"/>
      <c r="O23" s="98"/>
    </row>
    <row r="24" spans="2:18" ht="15.75">
      <c r="B24" s="55" t="s">
        <v>40</v>
      </c>
      <c r="C24" s="2"/>
      <c r="D24" s="125"/>
      <c r="E24" s="2"/>
      <c r="F24" s="2"/>
      <c r="G24" s="109"/>
      <c r="H24" s="28" t="s">
        <v>0</v>
      </c>
      <c r="I24" s="2"/>
      <c r="J24" s="3"/>
      <c r="K24" s="37" t="s">
        <v>0</v>
      </c>
      <c r="L24" s="2" t="s">
        <v>0</v>
      </c>
      <c r="M24" s="2"/>
      <c r="N24" s="49"/>
      <c r="O24" s="103" t="s">
        <v>52</v>
      </c>
      <c r="P24" s="138" t="s">
        <v>58</v>
      </c>
      <c r="Q24" s="98">
        <v>2009</v>
      </c>
      <c r="R24" s="98" t="s">
        <v>60</v>
      </c>
    </row>
    <row r="25" spans="2:18" ht="15.75">
      <c r="B25" s="55"/>
      <c r="C25" s="2"/>
      <c r="D25" s="125"/>
      <c r="E25" s="2"/>
      <c r="F25" s="2"/>
      <c r="G25" s="109"/>
      <c r="H25" s="28"/>
      <c r="I25" s="2" t="s">
        <v>0</v>
      </c>
      <c r="J25" s="3"/>
      <c r="K25" s="37"/>
      <c r="L25" s="2"/>
      <c r="M25" s="2"/>
      <c r="N25" s="49"/>
      <c r="O25" s="102" t="s">
        <v>57</v>
      </c>
      <c r="P25" s="140">
        <v>40068</v>
      </c>
      <c r="Q25" s="98" t="s">
        <v>56</v>
      </c>
      <c r="R25" s="98" t="s">
        <v>56</v>
      </c>
    </row>
    <row r="26" spans="2:15" ht="16.5" thickBot="1">
      <c r="B26" s="65" t="s">
        <v>26</v>
      </c>
      <c r="C26" s="33" t="s">
        <v>1</v>
      </c>
      <c r="D26" s="126"/>
      <c r="E26" s="33" t="s">
        <v>2</v>
      </c>
      <c r="F26" s="34" t="s">
        <v>9</v>
      </c>
      <c r="G26" s="113"/>
      <c r="H26" s="33" t="s">
        <v>10</v>
      </c>
      <c r="I26" s="34" t="s">
        <v>11</v>
      </c>
      <c r="J26" s="35" t="s">
        <v>18</v>
      </c>
      <c r="K26" s="36" t="s">
        <v>3</v>
      </c>
      <c r="L26" s="34" t="s">
        <v>4</v>
      </c>
      <c r="M26" s="34" t="s">
        <v>5</v>
      </c>
      <c r="N26" s="56" t="s">
        <v>33</v>
      </c>
      <c r="O26" s="13"/>
    </row>
    <row r="27" spans="2:18" ht="22.5" customHeight="1" thickTop="1">
      <c r="B27" s="5" t="s">
        <v>37</v>
      </c>
      <c r="C27" s="20"/>
      <c r="D27" s="127"/>
      <c r="E27" s="67"/>
      <c r="F27" s="6">
        <v>0.59375</v>
      </c>
      <c r="G27" s="114"/>
      <c r="H27" s="19"/>
      <c r="I27" s="6"/>
      <c r="J27" s="21"/>
      <c r="K27" s="23">
        <v>0.94375</v>
      </c>
      <c r="L27" s="6"/>
      <c r="M27" s="6"/>
      <c r="N27" s="107">
        <v>70</v>
      </c>
      <c r="O27" s="14">
        <v>0.967361111111111</v>
      </c>
      <c r="P27" s="139">
        <v>0.8986111111111111</v>
      </c>
      <c r="Q27" s="142">
        <f>+K27-P27</f>
        <v>0.04513888888888884</v>
      </c>
      <c r="R27" s="14">
        <f>+O27-K27</f>
        <v>0.023611111111111027</v>
      </c>
    </row>
    <row r="28" spans="2:18" ht="22.5" customHeight="1">
      <c r="B28" s="5" t="s">
        <v>8</v>
      </c>
      <c r="C28" s="20"/>
      <c r="D28" s="127" t="s">
        <v>0</v>
      </c>
      <c r="E28" s="67"/>
      <c r="F28" s="6"/>
      <c r="G28" s="114"/>
      <c r="H28" s="19"/>
      <c r="I28" s="6"/>
      <c r="J28" s="21"/>
      <c r="K28" s="23">
        <v>0.9145833333333333</v>
      </c>
      <c r="L28" s="6"/>
      <c r="M28" s="6"/>
      <c r="N28" s="70">
        <v>55</v>
      </c>
      <c r="O28" s="14">
        <v>0.8854166666666666</v>
      </c>
      <c r="P28" s="139">
        <v>0.9604166666666667</v>
      </c>
      <c r="Q28" s="78">
        <f>+P28-K28</f>
        <v>0.04583333333333339</v>
      </c>
      <c r="R28" s="143">
        <f>+K28-O28</f>
        <v>0.029166666666666674</v>
      </c>
    </row>
    <row r="29" spans="2:18" ht="22.5" customHeight="1">
      <c r="B29" s="5" t="s">
        <v>6</v>
      </c>
      <c r="C29" s="20"/>
      <c r="D29" s="127" t="s">
        <v>0</v>
      </c>
      <c r="E29" s="67"/>
      <c r="F29" s="6"/>
      <c r="G29" s="114"/>
      <c r="H29" s="19"/>
      <c r="I29" s="6"/>
      <c r="J29" s="21"/>
      <c r="K29" s="23">
        <v>0.9083333333333333</v>
      </c>
      <c r="L29" s="6"/>
      <c r="M29" s="6" t="s">
        <v>0</v>
      </c>
      <c r="N29" s="70">
        <v>52</v>
      </c>
      <c r="O29" s="14"/>
      <c r="P29" s="139">
        <v>0.9784722222222223</v>
      </c>
      <c r="Q29" s="78">
        <f>+P29-K29</f>
        <v>0.07013888888888897</v>
      </c>
      <c r="R29" s="14" t="s">
        <v>0</v>
      </c>
    </row>
    <row r="30" spans="2:17" ht="22.5" customHeight="1">
      <c r="B30" s="5" t="s">
        <v>34</v>
      </c>
      <c r="C30" s="20"/>
      <c r="D30" s="127" t="s">
        <v>0</v>
      </c>
      <c r="E30" s="67"/>
      <c r="F30" s="6"/>
      <c r="G30" s="114"/>
      <c r="H30" s="19"/>
      <c r="I30" s="6"/>
      <c r="J30" s="21"/>
      <c r="K30" s="22">
        <v>0.95625</v>
      </c>
      <c r="L30" s="6"/>
      <c r="M30" s="6"/>
      <c r="N30" s="70">
        <v>83</v>
      </c>
      <c r="O30" s="98"/>
      <c r="P30" s="141" t="s">
        <v>49</v>
      </c>
      <c r="Q30" s="78">
        <f>+P30-K30</f>
        <v>0.04444444444444429</v>
      </c>
    </row>
    <row r="31" spans="2:15" ht="13.5" thickBot="1">
      <c r="B31" s="12"/>
      <c r="C31" s="58"/>
      <c r="D31" s="130"/>
      <c r="E31" s="59"/>
      <c r="F31" s="59"/>
      <c r="G31" s="111"/>
      <c r="H31" s="59"/>
      <c r="I31" s="59"/>
      <c r="J31" s="9"/>
      <c r="K31" s="60"/>
      <c r="L31" s="59"/>
      <c r="M31" s="59"/>
      <c r="N31" s="52"/>
      <c r="O31" s="98"/>
    </row>
    <row r="32" ht="13.5" thickTop="1"/>
  </sheetData>
  <sheetProtection/>
  <printOptions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zoomScale="85" zoomScaleNormal="85" zoomScalePageLayoutView="0" workbookViewId="0" topLeftCell="B13">
      <selection activeCell="G21" sqref="G21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11.140625" style="0" customWidth="1"/>
    <col min="4" max="4" width="10.00390625" style="0" customWidth="1"/>
    <col min="5" max="7" width="13.00390625" style="0" customWidth="1"/>
    <col min="8" max="9" width="12.28125" style="0" customWidth="1"/>
    <col min="10" max="10" width="6.8515625" style="71" customWidth="1"/>
  </cols>
  <sheetData>
    <row r="2" ht="13.5" thickBot="1"/>
    <row r="3" spans="2:10" ht="16.5" thickTop="1">
      <c r="B3" s="42" t="s">
        <v>172</v>
      </c>
      <c r="C3" s="43" t="s">
        <v>86</v>
      </c>
      <c r="D3" s="43"/>
      <c r="E3" s="43"/>
      <c r="F3" s="44"/>
      <c r="G3" s="45" t="s">
        <v>21</v>
      </c>
      <c r="H3" s="46"/>
      <c r="I3" s="46" t="s">
        <v>0</v>
      </c>
      <c r="J3" s="72"/>
    </row>
    <row r="4" spans="2:13" ht="15.75">
      <c r="B4" s="48" t="s">
        <v>184</v>
      </c>
      <c r="C4" s="2" t="s">
        <v>0</v>
      </c>
      <c r="D4" s="2"/>
      <c r="E4" s="2"/>
      <c r="F4" s="3" t="s">
        <v>0</v>
      </c>
      <c r="G4" s="173" t="s">
        <v>187</v>
      </c>
      <c r="H4" s="77" t="s">
        <v>0</v>
      </c>
      <c r="I4" s="4"/>
      <c r="J4" s="73"/>
      <c r="M4">
        <v>4000</v>
      </c>
    </row>
    <row r="5" spans="2:13" ht="10.5" customHeight="1">
      <c r="B5" s="48"/>
      <c r="C5" s="2"/>
      <c r="D5" s="2"/>
      <c r="E5" s="2"/>
      <c r="F5" s="3"/>
      <c r="G5" s="1"/>
      <c r="H5" s="4"/>
      <c r="I5" s="4"/>
      <c r="J5" s="73"/>
      <c r="M5">
        <v>2.37</v>
      </c>
    </row>
    <row r="6" spans="2:11" ht="13.5" thickBot="1">
      <c r="B6" s="65" t="s">
        <v>28</v>
      </c>
      <c r="C6" s="33" t="s">
        <v>1</v>
      </c>
      <c r="D6" s="33" t="s">
        <v>2</v>
      </c>
      <c r="E6" s="39" t="s">
        <v>23</v>
      </c>
      <c r="F6" s="35" t="s">
        <v>22</v>
      </c>
      <c r="G6" s="36" t="s">
        <v>3</v>
      </c>
      <c r="H6" s="39" t="s">
        <v>4</v>
      </c>
      <c r="I6" s="39" t="s">
        <v>5</v>
      </c>
      <c r="J6" s="74" t="s">
        <v>33</v>
      </c>
      <c r="K6" s="173" t="s">
        <v>63</v>
      </c>
    </row>
    <row r="7" spans="1:13" ht="28.5" customHeight="1" thickTop="1">
      <c r="A7" s="78"/>
      <c r="B7" s="38" t="s">
        <v>71</v>
      </c>
      <c r="C7" s="30">
        <v>0.25277777777777777</v>
      </c>
      <c r="D7" s="19">
        <f aca="true" t="shared" si="0" ref="D7:D16">+E7-C7</f>
        <v>0.24791666666666667</v>
      </c>
      <c r="E7" s="157">
        <v>0.5006944444444444</v>
      </c>
      <c r="F7" s="21">
        <f>+K7-E7</f>
        <v>0.14269315909740077</v>
      </c>
      <c r="G7" s="40">
        <v>0.6256944444444444</v>
      </c>
      <c r="H7" s="6">
        <f>(+K7/4000)*1600</f>
        <v>0.2573550414167381</v>
      </c>
      <c r="I7" s="6">
        <f>(+K7/3937)*1000</f>
        <v>0.16342077814118494</v>
      </c>
      <c r="J7" s="75">
        <v>1</v>
      </c>
      <c r="K7" s="174">
        <f>+(G7/3890)*4000</f>
        <v>0.6433876035418452</v>
      </c>
      <c r="M7">
        <v>2.48</v>
      </c>
    </row>
    <row r="8" spans="1:14" ht="28.5" customHeight="1">
      <c r="A8" s="78"/>
      <c r="B8" s="5" t="s">
        <v>62</v>
      </c>
      <c r="C8" s="20">
        <v>0.2638888888888889</v>
      </c>
      <c r="D8" s="19">
        <f t="shared" si="0"/>
        <v>0.26277777777777783</v>
      </c>
      <c r="E8" s="222">
        <f>+(G8/4000)*3200</f>
        <v>0.5266666666666667</v>
      </c>
      <c r="F8" s="21">
        <f aca="true" t="shared" si="1" ref="F8:F16">+K8-E8</f>
        <v>0.1573160173160172</v>
      </c>
      <c r="G8" s="23">
        <v>0.6583333333333333</v>
      </c>
      <c r="H8" s="6">
        <f>(+K8/4000)*1600</f>
        <v>0.27359307359307355</v>
      </c>
      <c r="I8" s="6">
        <f>(+K8/3937)*1000</f>
        <v>0.1737319491955001</v>
      </c>
      <c r="J8" s="70">
        <v>5</v>
      </c>
      <c r="K8" s="174">
        <f aca="true" t="shared" si="2" ref="K8:K18">+(G8/3850)*4000</f>
        <v>0.6839826839826839</v>
      </c>
      <c r="M8">
        <v>3.1</v>
      </c>
      <c r="N8">
        <v>2.99</v>
      </c>
    </row>
    <row r="9" spans="1:11" ht="28.5" customHeight="1">
      <c r="A9" s="78"/>
      <c r="B9" s="5" t="s">
        <v>61</v>
      </c>
      <c r="C9" s="20">
        <v>0.2576388888888889</v>
      </c>
      <c r="D9" s="19">
        <f t="shared" si="0"/>
        <v>0.2851388888888889</v>
      </c>
      <c r="E9" s="221">
        <f>+(G9/4000)*3200</f>
        <v>0.5427777777777778</v>
      </c>
      <c r="F9" s="21">
        <f t="shared" si="1"/>
        <v>0.16212842712842712</v>
      </c>
      <c r="G9" s="23">
        <v>0.6784722222222223</v>
      </c>
      <c r="H9" s="6">
        <f aca="true" t="shared" si="3" ref="H9:H17">(+K9/4000)*1600</f>
        <v>0.28196248196248197</v>
      </c>
      <c r="I9" s="6">
        <f aca="true" t="shared" si="4" ref="I9:I17">(+K9/3937)*1000</f>
        <v>0.17904653413924432</v>
      </c>
      <c r="J9" s="70">
        <v>11</v>
      </c>
      <c r="K9" s="174">
        <f t="shared" si="2"/>
        <v>0.7049062049062049</v>
      </c>
    </row>
    <row r="10" spans="1:11" ht="28.5" customHeight="1">
      <c r="A10" s="78"/>
      <c r="B10" s="5" t="s">
        <v>92</v>
      </c>
      <c r="C10" s="20">
        <v>0.27499999999999997</v>
      </c>
      <c r="D10" s="19">
        <f t="shared" si="0"/>
        <v>0.28125000000000006</v>
      </c>
      <c r="E10" s="93">
        <v>0.55625</v>
      </c>
      <c r="F10" s="21">
        <f t="shared" si="1"/>
        <v>0.17246572871572874</v>
      </c>
      <c r="G10" s="23">
        <v>0.7013888888888888</v>
      </c>
      <c r="H10" s="6">
        <f t="shared" si="3"/>
        <v>0.29148629148629146</v>
      </c>
      <c r="I10" s="6">
        <f t="shared" si="4"/>
        <v>0.18509416528212566</v>
      </c>
      <c r="J10" s="70">
        <v>19</v>
      </c>
      <c r="K10" s="174">
        <f t="shared" si="2"/>
        <v>0.7287157287157288</v>
      </c>
    </row>
    <row r="11" spans="1:11" ht="28.5" customHeight="1">
      <c r="A11" s="78"/>
      <c r="B11" s="5" t="s">
        <v>73</v>
      </c>
      <c r="C11" s="20">
        <v>0.29583333333333334</v>
      </c>
      <c r="D11" s="19">
        <f t="shared" si="0"/>
        <v>0.3166666666666666</v>
      </c>
      <c r="E11" s="93">
        <v>0.6124999999999999</v>
      </c>
      <c r="F11" s="21">
        <f t="shared" si="1"/>
        <v>0.17032828282828283</v>
      </c>
      <c r="G11" s="23">
        <v>0.7534722222222222</v>
      </c>
      <c r="H11" s="6">
        <f t="shared" si="3"/>
        <v>0.3131313131313131</v>
      </c>
      <c r="I11" s="6">
        <f t="shared" si="4"/>
        <v>0.19883878151594686</v>
      </c>
      <c r="J11" s="70">
        <v>37</v>
      </c>
      <c r="K11" s="174">
        <f t="shared" si="2"/>
        <v>0.7828282828282828</v>
      </c>
    </row>
    <row r="12" spans="1:11" ht="28.5" customHeight="1">
      <c r="A12" s="78"/>
      <c r="B12" s="5" t="s">
        <v>93</v>
      </c>
      <c r="C12" s="20">
        <v>0.2951388888888889</v>
      </c>
      <c r="D12" s="19">
        <f t="shared" si="0"/>
        <v>0.31736111111111104</v>
      </c>
      <c r="E12" s="93">
        <v>0.6124999999999999</v>
      </c>
      <c r="F12" s="21">
        <f t="shared" si="1"/>
        <v>0.18620129870129865</v>
      </c>
      <c r="G12" s="23">
        <v>0.7687499999999999</v>
      </c>
      <c r="H12" s="6">
        <f t="shared" si="3"/>
        <v>0.3194805194805194</v>
      </c>
      <c r="I12" s="6">
        <f t="shared" si="4"/>
        <v>0.20287053561120105</v>
      </c>
      <c r="J12" s="70">
        <v>45</v>
      </c>
      <c r="K12" s="174">
        <f t="shared" si="2"/>
        <v>0.7987012987012986</v>
      </c>
    </row>
    <row r="13" spans="1:11" ht="28.5" customHeight="1">
      <c r="A13" s="78"/>
      <c r="B13" s="5" t="s">
        <v>46</v>
      </c>
      <c r="C13" s="20">
        <v>0.2916666666666667</v>
      </c>
      <c r="D13" s="19">
        <f t="shared" si="0"/>
        <v>0.32083333333333325</v>
      </c>
      <c r="E13" s="93">
        <v>0.6124999999999999</v>
      </c>
      <c r="F13" s="21">
        <f t="shared" si="1"/>
        <v>0.18764430014430022</v>
      </c>
      <c r="G13" s="23">
        <v>0.7701388888888889</v>
      </c>
      <c r="H13" s="6">
        <f t="shared" si="3"/>
        <v>0.3200577200577201</v>
      </c>
      <c r="I13" s="6">
        <f t="shared" si="4"/>
        <v>0.20323705871076966</v>
      </c>
      <c r="J13" s="75">
        <v>48</v>
      </c>
      <c r="K13" s="174">
        <f t="shared" si="2"/>
        <v>0.8001443001443002</v>
      </c>
    </row>
    <row r="14" spans="1:11" ht="28.5" customHeight="1">
      <c r="A14" s="78"/>
      <c r="B14" s="5" t="s">
        <v>173</v>
      </c>
      <c r="C14" s="20">
        <v>0.3125</v>
      </c>
      <c r="D14" s="19">
        <f t="shared" si="0"/>
        <v>0.32152777777777775</v>
      </c>
      <c r="E14" s="6">
        <v>0.6340277777777777</v>
      </c>
      <c r="F14" s="21">
        <f t="shared" si="1"/>
        <v>0.17910353535353551</v>
      </c>
      <c r="G14" s="23">
        <v>0.782638888888889</v>
      </c>
      <c r="H14" s="6">
        <f t="shared" si="3"/>
        <v>0.3252525252525253</v>
      </c>
      <c r="I14" s="6">
        <f t="shared" si="4"/>
        <v>0.2065357666068868</v>
      </c>
      <c r="J14" s="70">
        <v>56</v>
      </c>
      <c r="K14" s="174">
        <f t="shared" si="2"/>
        <v>0.8131313131313133</v>
      </c>
    </row>
    <row r="15" spans="1:11" ht="28.5" customHeight="1">
      <c r="A15" s="78"/>
      <c r="B15" s="5" t="s">
        <v>174</v>
      </c>
      <c r="C15" s="20">
        <v>0.3333333333333333</v>
      </c>
      <c r="D15" s="19">
        <f t="shared" si="0"/>
        <v>0.3465277777777778</v>
      </c>
      <c r="E15" s="6">
        <v>0.6798611111111111</v>
      </c>
      <c r="F15" s="21">
        <f t="shared" si="1"/>
        <v>0.20325577200577194</v>
      </c>
      <c r="G15" s="23">
        <v>0.85</v>
      </c>
      <c r="H15" s="6">
        <f t="shared" si="3"/>
        <v>0.35324675324675325</v>
      </c>
      <c r="I15" s="6">
        <f t="shared" si="4"/>
        <v>0.22431213693596216</v>
      </c>
      <c r="J15" s="70">
        <v>75</v>
      </c>
      <c r="K15" s="174">
        <f t="shared" si="2"/>
        <v>0.8831168831168831</v>
      </c>
    </row>
    <row r="16" spans="1:11" ht="28.5" customHeight="1">
      <c r="A16" s="78"/>
      <c r="B16" s="5" t="s">
        <v>185</v>
      </c>
      <c r="C16" s="20">
        <v>0.3368055555555556</v>
      </c>
      <c r="D16" s="19">
        <f t="shared" si="0"/>
        <v>0.34305555555555556</v>
      </c>
      <c r="E16" s="6">
        <v>0.6798611111111111</v>
      </c>
      <c r="F16" s="21">
        <f t="shared" si="1"/>
        <v>0.2054202741702741</v>
      </c>
      <c r="G16" s="23">
        <v>0.8520833333333333</v>
      </c>
      <c r="H16" s="6">
        <f t="shared" si="3"/>
        <v>0.3541125541125541</v>
      </c>
      <c r="I16" s="6">
        <f t="shared" si="4"/>
        <v>0.224861921585315</v>
      </c>
      <c r="J16" s="70">
        <v>76</v>
      </c>
      <c r="K16" s="174">
        <f t="shared" si="2"/>
        <v>0.8852813852813852</v>
      </c>
    </row>
    <row r="17" spans="1:11" ht="28.5" customHeight="1">
      <c r="A17" s="78"/>
      <c r="B17" s="5" t="s">
        <v>191</v>
      </c>
      <c r="C17" s="20">
        <v>0.3416666666666666</v>
      </c>
      <c r="D17" s="19"/>
      <c r="E17" s="6"/>
      <c r="F17" s="11"/>
      <c r="G17" s="23">
        <v>0.8958333333333334</v>
      </c>
      <c r="H17" s="6">
        <f t="shared" si="3"/>
        <v>0.3722943722943723</v>
      </c>
      <c r="I17" s="6">
        <f t="shared" si="4"/>
        <v>0.23640739922172485</v>
      </c>
      <c r="J17" s="70">
        <v>90</v>
      </c>
      <c r="K17" s="174">
        <f t="shared" si="2"/>
        <v>0.9307359307359307</v>
      </c>
    </row>
    <row r="18" spans="1:11" ht="27.75" customHeight="1">
      <c r="A18" s="78"/>
      <c r="B18" s="5" t="s">
        <v>0</v>
      </c>
      <c r="C18" s="20" t="s">
        <v>0</v>
      </c>
      <c r="D18" s="19"/>
      <c r="E18" s="6"/>
      <c r="F18" s="11"/>
      <c r="G18" s="23"/>
      <c r="H18" s="16"/>
      <c r="I18" s="16"/>
      <c r="J18" s="70"/>
      <c r="K18" s="174">
        <f t="shared" si="2"/>
        <v>0</v>
      </c>
    </row>
    <row r="19" spans="1:10" ht="27.75" customHeight="1">
      <c r="A19" s="78"/>
      <c r="B19" s="5"/>
      <c r="C19" s="20" t="s">
        <v>164</v>
      </c>
      <c r="D19" s="10">
        <v>73</v>
      </c>
      <c r="E19" s="216" t="s">
        <v>33</v>
      </c>
      <c r="F19" s="213" t="s">
        <v>186</v>
      </c>
      <c r="G19" s="23" t="s">
        <v>114</v>
      </c>
      <c r="H19" s="16">
        <v>0.12847222222222224</v>
      </c>
      <c r="I19" s="67" t="s">
        <v>98</v>
      </c>
      <c r="J19" s="184">
        <v>101</v>
      </c>
    </row>
    <row r="20" spans="1:10" ht="27.75" customHeight="1" thickBot="1">
      <c r="A20" s="78"/>
      <c r="B20" s="66" t="s">
        <v>197</v>
      </c>
      <c r="C20" s="41" t="s">
        <v>7</v>
      </c>
      <c r="D20" s="27"/>
      <c r="E20" s="27"/>
      <c r="F20" s="26"/>
      <c r="G20" s="27"/>
      <c r="H20" s="27"/>
      <c r="I20" s="170" t="s">
        <v>0</v>
      </c>
      <c r="J20" s="171" t="s">
        <v>0</v>
      </c>
    </row>
    <row r="21" spans="1:11" ht="27.75" customHeight="1" thickTop="1">
      <c r="A21" s="78"/>
      <c r="B21" s="5" t="s">
        <v>175</v>
      </c>
      <c r="C21" s="20">
        <v>0.2625</v>
      </c>
      <c r="D21" s="10"/>
      <c r="E21" s="10"/>
      <c r="F21" s="11"/>
      <c r="G21" s="23">
        <v>0.5187499999999999</v>
      </c>
      <c r="H21" s="6">
        <f>(+G21/3000)*1600</f>
        <v>0.2766666666666666</v>
      </c>
      <c r="I21" s="6">
        <f>(+G21/3000)*1000</f>
        <v>0.17291666666666666</v>
      </c>
      <c r="J21" s="70">
        <v>1</v>
      </c>
      <c r="K21" s="174">
        <f aca="true" t="shared" si="5" ref="K21:K33">+(G21/3000)*4000</f>
        <v>0.6916666666666667</v>
      </c>
    </row>
    <row r="22" spans="1:11" ht="27.75" customHeight="1">
      <c r="A22" s="78"/>
      <c r="B22" s="5" t="s">
        <v>176</v>
      </c>
      <c r="C22" s="20">
        <v>0.3069444444444444</v>
      </c>
      <c r="D22" s="10"/>
      <c r="E22" s="10"/>
      <c r="F22" s="11"/>
      <c r="G22" s="23">
        <v>0.5548611111111111</v>
      </c>
      <c r="H22" s="6">
        <f aca="true" t="shared" si="6" ref="H22:H33">(+G22/3000)*1600</f>
        <v>0.295925925925926</v>
      </c>
      <c r="I22" s="6">
        <f aca="true" t="shared" si="7" ref="I22:I33">(+G22/3000)*1000</f>
        <v>0.18495370370370373</v>
      </c>
      <c r="J22" s="70">
        <v>5</v>
      </c>
      <c r="K22" s="174">
        <f t="shared" si="5"/>
        <v>0.7398148148148149</v>
      </c>
    </row>
    <row r="23" spans="1:11" ht="27.75" customHeight="1">
      <c r="A23" s="78"/>
      <c r="B23" s="5" t="s">
        <v>74</v>
      </c>
      <c r="C23" s="20">
        <v>0.29583333333333334</v>
      </c>
      <c r="D23" s="10"/>
      <c r="E23" s="10"/>
      <c r="F23" s="11"/>
      <c r="G23" s="23">
        <v>0.576388888888889</v>
      </c>
      <c r="H23" s="6">
        <f t="shared" si="6"/>
        <v>0.30740740740740746</v>
      </c>
      <c r="I23" s="6">
        <f t="shared" si="7"/>
        <v>0.19212962962962965</v>
      </c>
      <c r="J23" s="70">
        <v>9</v>
      </c>
      <c r="K23" s="174">
        <f t="shared" si="5"/>
        <v>0.7685185185185186</v>
      </c>
    </row>
    <row r="24" spans="1:11" ht="27.75" customHeight="1">
      <c r="A24" s="78"/>
      <c r="B24" s="5" t="s">
        <v>94</v>
      </c>
      <c r="C24" s="20">
        <v>0.29583333333333334</v>
      </c>
      <c r="D24" s="10"/>
      <c r="E24" s="10"/>
      <c r="F24" s="11"/>
      <c r="G24" s="23">
        <v>0.5805555555555556</v>
      </c>
      <c r="H24" s="6">
        <f t="shared" si="6"/>
        <v>0.30962962962962964</v>
      </c>
      <c r="I24" s="6">
        <f t="shared" si="7"/>
        <v>0.19351851851851853</v>
      </c>
      <c r="J24" s="70">
        <v>11</v>
      </c>
      <c r="K24" s="174">
        <f t="shared" si="5"/>
        <v>0.7740740740740741</v>
      </c>
    </row>
    <row r="25" spans="1:11" ht="27.75" customHeight="1">
      <c r="A25" s="78"/>
      <c r="B25" s="5" t="s">
        <v>72</v>
      </c>
      <c r="C25" s="20">
        <v>0.31666666666666665</v>
      </c>
      <c r="D25" s="10"/>
      <c r="E25" s="10"/>
      <c r="F25" s="11"/>
      <c r="G25" s="23">
        <v>0.6034722222222222</v>
      </c>
      <c r="H25" s="6">
        <f t="shared" si="6"/>
        <v>0.32185185185185183</v>
      </c>
      <c r="I25" s="6">
        <f t="shared" si="7"/>
        <v>0.2011574074074074</v>
      </c>
      <c r="J25" s="70">
        <v>14</v>
      </c>
      <c r="K25" s="174">
        <f t="shared" si="5"/>
        <v>0.8046296296296296</v>
      </c>
    </row>
    <row r="26" spans="1:11" ht="27.75" customHeight="1">
      <c r="A26" s="78"/>
      <c r="B26" s="5" t="s">
        <v>101</v>
      </c>
      <c r="C26" s="20">
        <v>0.29583333333333334</v>
      </c>
      <c r="D26" s="10"/>
      <c r="E26" s="10"/>
      <c r="F26" s="11"/>
      <c r="G26" s="23">
        <v>0.6048611111111112</v>
      </c>
      <c r="H26" s="6">
        <f t="shared" si="6"/>
        <v>0.32259259259259265</v>
      </c>
      <c r="I26" s="6">
        <f t="shared" si="7"/>
        <v>0.2016203703703704</v>
      </c>
      <c r="J26" s="70">
        <v>16</v>
      </c>
      <c r="K26" s="174">
        <f t="shared" si="5"/>
        <v>0.8064814814814816</v>
      </c>
    </row>
    <row r="27" spans="1:11" ht="27.75" customHeight="1">
      <c r="A27" s="78"/>
      <c r="B27" s="5" t="s">
        <v>177</v>
      </c>
      <c r="C27" s="20">
        <v>0.3069444444444444</v>
      </c>
      <c r="D27" s="10"/>
      <c r="E27" s="10"/>
      <c r="F27" s="11"/>
      <c r="G27" s="23">
        <v>0.6194444444444445</v>
      </c>
      <c r="H27" s="6">
        <f t="shared" si="6"/>
        <v>0.33037037037037037</v>
      </c>
      <c r="I27" s="6">
        <f t="shared" si="7"/>
        <v>0.2064814814814815</v>
      </c>
      <c r="J27" s="70">
        <v>18</v>
      </c>
      <c r="K27" s="174">
        <f t="shared" si="5"/>
        <v>0.825925925925926</v>
      </c>
    </row>
    <row r="28" spans="1:11" ht="27.75" customHeight="1">
      <c r="A28" s="89"/>
      <c r="B28" s="5" t="s">
        <v>112</v>
      </c>
      <c r="C28" s="20">
        <v>0.33749999999999997</v>
      </c>
      <c r="D28" s="10"/>
      <c r="E28" s="10"/>
      <c r="F28" s="11"/>
      <c r="G28" s="23">
        <v>0.6326388888888889</v>
      </c>
      <c r="H28" s="6">
        <f t="shared" si="6"/>
        <v>0.3374074074074074</v>
      </c>
      <c r="I28" s="6">
        <f t="shared" si="7"/>
        <v>0.21087962962962964</v>
      </c>
      <c r="J28" s="70">
        <v>22</v>
      </c>
      <c r="K28" s="174">
        <f t="shared" si="5"/>
        <v>0.8435185185185186</v>
      </c>
    </row>
    <row r="29" spans="1:11" ht="27.75" customHeight="1">
      <c r="A29" s="89"/>
      <c r="B29" s="5" t="s">
        <v>180</v>
      </c>
      <c r="C29" s="20">
        <v>0.325</v>
      </c>
      <c r="D29" s="10"/>
      <c r="E29" s="10"/>
      <c r="F29" s="11"/>
      <c r="G29" s="23">
        <v>0.6347222222222222</v>
      </c>
      <c r="H29" s="6">
        <f t="shared" si="6"/>
        <v>0.3385185185185185</v>
      </c>
      <c r="I29" s="6">
        <f t="shared" si="7"/>
        <v>0.21157407407407408</v>
      </c>
      <c r="J29" s="70">
        <v>23</v>
      </c>
      <c r="K29" s="174">
        <f t="shared" si="5"/>
        <v>0.8462962962962963</v>
      </c>
    </row>
    <row r="30" spans="1:11" ht="27.75" customHeight="1">
      <c r="A30" s="89"/>
      <c r="B30" s="5" t="s">
        <v>178</v>
      </c>
      <c r="C30" s="20">
        <v>0.31666666666666665</v>
      </c>
      <c r="D30" s="10"/>
      <c r="E30" s="10"/>
      <c r="F30" s="11"/>
      <c r="G30" s="23">
        <v>0.6368055555555555</v>
      </c>
      <c r="H30" s="6">
        <f t="shared" si="6"/>
        <v>0.3396296296296296</v>
      </c>
      <c r="I30" s="6">
        <f t="shared" si="7"/>
        <v>0.2122685185185185</v>
      </c>
      <c r="J30" s="70">
        <v>26</v>
      </c>
      <c r="K30" s="174">
        <f t="shared" si="5"/>
        <v>0.849074074074074</v>
      </c>
    </row>
    <row r="31" spans="1:11" ht="27.75" customHeight="1">
      <c r="A31" s="89"/>
      <c r="B31" s="5" t="s">
        <v>81</v>
      </c>
      <c r="C31" s="20">
        <v>0.35625</v>
      </c>
      <c r="D31" s="10"/>
      <c r="E31" s="10"/>
      <c r="F31" s="11"/>
      <c r="G31" s="23">
        <v>0.6687500000000001</v>
      </c>
      <c r="H31" s="6">
        <f t="shared" si="6"/>
        <v>0.35666666666666674</v>
      </c>
      <c r="I31" s="6">
        <f t="shared" si="7"/>
        <v>0.2229166666666667</v>
      </c>
      <c r="J31" s="70">
        <v>38</v>
      </c>
      <c r="K31" s="174">
        <f t="shared" si="5"/>
        <v>0.8916666666666668</v>
      </c>
    </row>
    <row r="32" spans="1:11" ht="27.75" customHeight="1">
      <c r="A32" s="89"/>
      <c r="B32" s="5" t="s">
        <v>179</v>
      </c>
      <c r="C32" s="20">
        <v>0.3736111111111111</v>
      </c>
      <c r="D32" s="10"/>
      <c r="E32" s="10"/>
      <c r="F32" s="11"/>
      <c r="G32" s="23">
        <v>0.779861111111111</v>
      </c>
      <c r="H32" s="6">
        <f t="shared" si="6"/>
        <v>0.4159259259259258</v>
      </c>
      <c r="I32" s="6">
        <f t="shared" si="7"/>
        <v>0.25995370370370363</v>
      </c>
      <c r="J32" s="70">
        <v>54</v>
      </c>
      <c r="K32" s="174">
        <f t="shared" si="5"/>
        <v>1.0398148148148145</v>
      </c>
    </row>
    <row r="33" spans="1:11" ht="27.75" customHeight="1">
      <c r="A33" s="89"/>
      <c r="B33" s="5" t="s">
        <v>97</v>
      </c>
      <c r="C33" s="20">
        <v>0.3854166666666667</v>
      </c>
      <c r="D33" s="10"/>
      <c r="E33" s="10"/>
      <c r="F33" s="11"/>
      <c r="G33" s="23">
        <v>0.8263888888888888</v>
      </c>
      <c r="H33" s="6">
        <f t="shared" si="6"/>
        <v>0.44074074074074066</v>
      </c>
      <c r="I33" s="6">
        <f t="shared" si="7"/>
        <v>0.2754629629629629</v>
      </c>
      <c r="J33" s="70">
        <v>56</v>
      </c>
      <c r="K33" s="174">
        <f t="shared" si="5"/>
        <v>1.1018518518518516</v>
      </c>
    </row>
    <row r="34" spans="1:10" ht="27.75" customHeight="1">
      <c r="A34" s="89"/>
      <c r="B34" s="94"/>
      <c r="C34" s="20" t="s">
        <v>164</v>
      </c>
      <c r="D34" s="10">
        <v>40</v>
      </c>
      <c r="E34" s="216" t="s">
        <v>33</v>
      </c>
      <c r="F34" s="213" t="s">
        <v>192</v>
      </c>
      <c r="G34" s="23" t="s">
        <v>114</v>
      </c>
      <c r="H34" s="16">
        <v>0.08472222222222221</v>
      </c>
      <c r="I34" s="67" t="s">
        <v>98</v>
      </c>
      <c r="J34" s="172">
        <v>16</v>
      </c>
    </row>
    <row r="35" spans="2:10" ht="13.5" thickBot="1">
      <c r="B35" s="12"/>
      <c r="C35" s="50"/>
      <c r="D35" s="7"/>
      <c r="E35" s="7"/>
      <c r="F35" s="8"/>
      <c r="G35" s="51"/>
      <c r="H35" s="7"/>
      <c r="I35" s="7"/>
      <c r="J35" s="76"/>
    </row>
    <row r="36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N11"/>
  <sheetViews>
    <sheetView zoomScalePageLayoutView="0" workbookViewId="0" topLeftCell="B1">
      <pane xSplit="2340" topLeftCell="M1" activePane="topRight" state="split"/>
      <selection pane="topLeft" activeCell="B1" sqref="B1"/>
      <selection pane="topRight" activeCell="B3" sqref="B3:N11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1.28125" style="98" bestFit="1" customWidth="1"/>
    <col min="14" max="14" width="9.140625" style="98" customWidth="1"/>
  </cols>
  <sheetData>
    <row r="2" ht="13.5" thickBot="1"/>
    <row r="3" spans="2:12" ht="16.5" thickTop="1">
      <c r="B3" s="53" t="s">
        <v>55</v>
      </c>
      <c r="C3" s="43" t="s">
        <v>47</v>
      </c>
      <c r="D3" s="43"/>
      <c r="E3" s="43"/>
      <c r="F3" s="43"/>
      <c r="G3" s="43"/>
      <c r="H3" s="44"/>
      <c r="I3" s="54" t="s">
        <v>42</v>
      </c>
      <c r="J3" s="43"/>
      <c r="K3" s="90"/>
      <c r="L3" s="47"/>
    </row>
    <row r="4" spans="2:14" ht="15.75">
      <c r="B4" s="55" t="s">
        <v>40</v>
      </c>
      <c r="C4" s="2"/>
      <c r="D4" s="2"/>
      <c r="E4" s="2"/>
      <c r="F4" s="28" t="s">
        <v>0</v>
      </c>
      <c r="G4" s="2"/>
      <c r="H4" s="3"/>
      <c r="I4" s="37" t="s">
        <v>0</v>
      </c>
      <c r="J4" s="2" t="s">
        <v>0</v>
      </c>
      <c r="K4" s="2"/>
      <c r="L4" s="49"/>
      <c r="M4" s="103" t="s">
        <v>52</v>
      </c>
      <c r="N4" s="98" t="s">
        <v>58</v>
      </c>
    </row>
    <row r="5" spans="2:14" ht="12.75" customHeight="1">
      <c r="B5" s="55"/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 s="104">
        <v>39767</v>
      </c>
      <c r="N5" s="105">
        <v>40068</v>
      </c>
    </row>
    <row r="6" spans="2:13" ht="16.5" thickBot="1">
      <c r="B6" s="65" t="s">
        <v>26</v>
      </c>
      <c r="C6" s="33" t="s">
        <v>1</v>
      </c>
      <c r="D6" s="33" t="s">
        <v>2</v>
      </c>
      <c r="E6" s="34" t="s">
        <v>9</v>
      </c>
      <c r="F6" s="33" t="s">
        <v>10</v>
      </c>
      <c r="G6" s="34" t="s">
        <v>11</v>
      </c>
      <c r="H6" s="35" t="s">
        <v>18</v>
      </c>
      <c r="I6" s="36" t="s">
        <v>3</v>
      </c>
      <c r="J6" s="34" t="s">
        <v>4</v>
      </c>
      <c r="K6" s="34" t="s">
        <v>5</v>
      </c>
      <c r="L6" s="56" t="s">
        <v>33</v>
      </c>
      <c r="M6" s="13"/>
    </row>
    <row r="7" spans="1:14" ht="21.75" customHeight="1" thickTop="1">
      <c r="A7" s="78"/>
      <c r="B7" s="5" t="s">
        <v>37</v>
      </c>
      <c r="C7" s="20"/>
      <c r="D7" s="67"/>
      <c r="E7" s="6"/>
      <c r="F7" s="19"/>
      <c r="G7" s="6"/>
      <c r="H7" s="21"/>
      <c r="I7" s="23"/>
      <c r="J7" s="6"/>
      <c r="K7" s="6"/>
      <c r="L7" s="107"/>
      <c r="M7" s="14">
        <v>0.967361111111111</v>
      </c>
      <c r="N7" s="14">
        <v>0.8986111111111111</v>
      </c>
    </row>
    <row r="8" spans="1:14" ht="21.75" customHeight="1">
      <c r="A8" s="78"/>
      <c r="B8" s="5" t="s">
        <v>8</v>
      </c>
      <c r="C8" s="20"/>
      <c r="D8" s="67"/>
      <c r="E8" s="6"/>
      <c r="F8" s="19"/>
      <c r="G8" s="6"/>
      <c r="H8" s="21"/>
      <c r="I8" s="23"/>
      <c r="J8" s="6"/>
      <c r="K8" s="6"/>
      <c r="L8" s="70"/>
      <c r="M8" s="14">
        <v>0.8854166666666666</v>
      </c>
      <c r="N8" s="14">
        <v>0.9604166666666667</v>
      </c>
    </row>
    <row r="9" spans="1:14" ht="21.75" customHeight="1">
      <c r="A9" s="78"/>
      <c r="B9" s="5" t="s">
        <v>6</v>
      </c>
      <c r="C9" s="20"/>
      <c r="D9" s="67"/>
      <c r="E9" s="6"/>
      <c r="F9" s="19"/>
      <c r="G9" s="6"/>
      <c r="H9" s="21"/>
      <c r="I9" s="23"/>
      <c r="J9" s="6"/>
      <c r="K9" s="6"/>
      <c r="L9" s="70"/>
      <c r="M9" s="14"/>
      <c r="N9" s="14">
        <v>0.9784722222222223</v>
      </c>
    </row>
    <row r="10" spans="1:14" ht="18.75" customHeight="1">
      <c r="A10" s="78"/>
      <c r="B10" s="5" t="s">
        <v>34</v>
      </c>
      <c r="C10" s="20"/>
      <c r="D10" s="67"/>
      <c r="E10" s="6"/>
      <c r="F10" s="19"/>
      <c r="G10" s="6"/>
      <c r="H10" s="21"/>
      <c r="I10" s="22"/>
      <c r="J10" s="6"/>
      <c r="K10" s="6"/>
      <c r="L10" s="70"/>
      <c r="N10" s="106" t="s">
        <v>49</v>
      </c>
    </row>
    <row r="11" spans="2:12" ht="13.5" thickBot="1">
      <c r="B11" s="12"/>
      <c r="C11" s="58"/>
      <c r="D11" s="59"/>
      <c r="E11" s="59"/>
      <c r="F11" s="59"/>
      <c r="G11" s="59"/>
      <c r="H11" s="9"/>
      <c r="I11" s="60"/>
      <c r="J11" s="59"/>
      <c r="K11" s="59"/>
      <c r="L11" s="52"/>
    </row>
    <row r="12" ht="13.5" thickTop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6"/>
  <sheetViews>
    <sheetView zoomScale="81" zoomScaleNormal="81" zoomScalePageLayoutView="0" workbookViewId="0" topLeftCell="D2">
      <selection activeCell="I7" sqref="I7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5" width="9.140625" style="0" customWidth="1"/>
    <col min="6" max="9" width="10.00390625" style="0" customWidth="1"/>
    <col min="10" max="12" width="9.140625" style="0" customWidth="1"/>
    <col min="13" max="13" width="0.5625" style="0" customWidth="1"/>
    <col min="14" max="14" width="11.7109375" style="98" customWidth="1"/>
  </cols>
  <sheetData>
    <row r="2" ht="13.5" thickBot="1"/>
    <row r="3" spans="2:12" ht="16.5" thickTop="1">
      <c r="B3" s="178" t="s">
        <v>198</v>
      </c>
      <c r="C3" s="43" t="s">
        <v>25</v>
      </c>
      <c r="D3" s="43"/>
      <c r="E3" s="43"/>
      <c r="F3" s="43"/>
      <c r="G3" s="43"/>
      <c r="H3" s="44"/>
      <c r="I3" s="54" t="s">
        <v>43</v>
      </c>
      <c r="J3" s="43"/>
      <c r="K3" s="90"/>
      <c r="L3" s="47">
        <v>5030</v>
      </c>
    </row>
    <row r="4" spans="2:13" ht="15.75">
      <c r="B4" s="55" t="s">
        <v>220</v>
      </c>
      <c r="C4" s="2"/>
      <c r="D4" s="2"/>
      <c r="E4" s="2"/>
      <c r="F4" s="28" t="s">
        <v>0</v>
      </c>
      <c r="G4" s="2"/>
      <c r="H4" s="3"/>
      <c r="I4" s="37" t="s">
        <v>99</v>
      </c>
      <c r="J4" s="2"/>
      <c r="K4" s="2"/>
      <c r="L4" s="49">
        <v>4050</v>
      </c>
      <c r="M4" s="13"/>
    </row>
    <row r="5" spans="2:14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 s="180" t="s">
        <v>0</v>
      </c>
      <c r="N5"/>
    </row>
    <row r="6" spans="2:14" ht="16.5" thickBot="1">
      <c r="B6" s="65" t="s">
        <v>26</v>
      </c>
      <c r="C6" s="33" t="s">
        <v>1</v>
      </c>
      <c r="D6" s="33" t="s">
        <v>2</v>
      </c>
      <c r="E6" s="34" t="s">
        <v>9</v>
      </c>
      <c r="F6" s="33" t="s">
        <v>10</v>
      </c>
      <c r="G6" s="34" t="s">
        <v>11</v>
      </c>
      <c r="H6" s="69" t="s">
        <v>18</v>
      </c>
      <c r="I6" s="36" t="s">
        <v>3</v>
      </c>
      <c r="J6" s="34" t="s">
        <v>209</v>
      </c>
      <c r="K6" s="34" t="s">
        <v>208</v>
      </c>
      <c r="L6" s="56" t="s">
        <v>33</v>
      </c>
      <c r="M6" s="182"/>
      <c r="N6" s="13" t="s">
        <v>63</v>
      </c>
    </row>
    <row r="7" spans="1:14" ht="28.5" customHeight="1" thickTop="1">
      <c r="A7" s="78"/>
      <c r="B7" s="5" t="s">
        <v>35</v>
      </c>
      <c r="C7" s="30">
        <v>0.21319444444444444</v>
      </c>
      <c r="D7" s="31"/>
      <c r="E7" s="32"/>
      <c r="F7" s="31"/>
      <c r="G7" s="31"/>
      <c r="H7" s="92"/>
      <c r="I7" s="40">
        <v>0.6993055555555556</v>
      </c>
      <c r="J7" s="6">
        <f>(+I7/5030)*1600</f>
        <v>0.22244311906339742</v>
      </c>
      <c r="K7" s="6">
        <f>(+I7/5030)*1000</f>
        <v>0.13902694941462337</v>
      </c>
      <c r="L7" s="79">
        <v>1</v>
      </c>
      <c r="M7" s="137">
        <v>0.6944444444444445</v>
      </c>
      <c r="N7" s="144">
        <f>(+I7/5050)*5000</f>
        <v>0.6923817381738174</v>
      </c>
    </row>
    <row r="8" spans="1:14" ht="28.5" customHeight="1">
      <c r="A8" s="78"/>
      <c r="B8" s="5" t="s">
        <v>70</v>
      </c>
      <c r="C8" s="20">
        <v>0.21666666666666667</v>
      </c>
      <c r="D8" s="19"/>
      <c r="E8" s="6"/>
      <c r="F8" s="67"/>
      <c r="G8" s="19"/>
      <c r="H8" s="21"/>
      <c r="I8" s="22">
        <v>0.7361111111111112</v>
      </c>
      <c r="J8" s="6">
        <f>(+I8/5030)*1600</f>
        <v>0.2341506516456815</v>
      </c>
      <c r="K8" s="6">
        <f>(+I8/5030)*1000</f>
        <v>0.14634415727855093</v>
      </c>
      <c r="L8" s="79">
        <v>4</v>
      </c>
      <c r="M8" s="137">
        <v>0.7395833333333334</v>
      </c>
      <c r="N8" s="144">
        <f aca="true" t="shared" si="0" ref="N8:N15">(+I8/5030)*5000</f>
        <v>0.7317207863927546</v>
      </c>
    </row>
    <row r="9" spans="1:14" ht="28.5" customHeight="1">
      <c r="A9" s="78"/>
      <c r="B9" s="5" t="s">
        <v>161</v>
      </c>
      <c r="C9" s="20"/>
      <c r="D9" s="19"/>
      <c r="E9" s="6"/>
      <c r="F9" s="19"/>
      <c r="G9" s="19"/>
      <c r="H9" s="21"/>
      <c r="I9" s="23">
        <v>0.7541666666666668</v>
      </c>
      <c r="J9" s="6">
        <f>(+I9/5030)*1600</f>
        <v>0.23989396951623596</v>
      </c>
      <c r="K9" s="6">
        <f>(+I9/5030)*1000</f>
        <v>0.14993373094764748</v>
      </c>
      <c r="L9" s="79">
        <v>9</v>
      </c>
      <c r="M9" s="180"/>
      <c r="N9" s="144">
        <f t="shared" si="0"/>
        <v>0.7496686547382374</v>
      </c>
    </row>
    <row r="10" spans="1:14" ht="28.5" customHeight="1">
      <c r="A10" s="78"/>
      <c r="B10" s="5" t="s">
        <v>32</v>
      </c>
      <c r="C10" s="20"/>
      <c r="D10" s="19"/>
      <c r="E10" s="6"/>
      <c r="F10" s="19"/>
      <c r="G10" s="19"/>
      <c r="H10" s="21"/>
      <c r="I10" s="40">
        <v>0.7645833333333334</v>
      </c>
      <c r="J10" s="6">
        <f aca="true" t="shared" si="1" ref="J10:J15">(+I10/5030)*1600</f>
        <v>0.2432074221338635</v>
      </c>
      <c r="K10" s="6">
        <f aca="true" t="shared" si="2" ref="K10:K15">(+I10/5030)*1000</f>
        <v>0.1520046388336647</v>
      </c>
      <c r="L10" s="79">
        <v>11</v>
      </c>
      <c r="M10" s="180"/>
      <c r="N10" s="144">
        <f t="shared" si="0"/>
        <v>0.7600231941683235</v>
      </c>
    </row>
    <row r="11" spans="1:14" ht="28.5" customHeight="1">
      <c r="A11" s="78"/>
      <c r="B11" s="5" t="s">
        <v>108</v>
      </c>
      <c r="C11" s="20"/>
      <c r="D11" s="19"/>
      <c r="E11" s="6"/>
      <c r="F11" s="19"/>
      <c r="G11" s="19"/>
      <c r="H11" s="21"/>
      <c r="I11" s="29">
        <v>0.7729166666666667</v>
      </c>
      <c r="J11" s="6">
        <f t="shared" si="1"/>
        <v>0.24585818422796554</v>
      </c>
      <c r="K11" s="6">
        <f t="shared" si="2"/>
        <v>0.15366136514247847</v>
      </c>
      <c r="L11" s="79">
        <v>14</v>
      </c>
      <c r="M11" s="180"/>
      <c r="N11" s="144">
        <f t="shared" si="0"/>
        <v>0.7683068257123923</v>
      </c>
    </row>
    <row r="12" spans="1:14" ht="28.5" customHeight="1">
      <c r="A12" s="78"/>
      <c r="B12" s="5" t="s">
        <v>36</v>
      </c>
      <c r="C12" s="20"/>
      <c r="D12" s="67"/>
      <c r="E12" s="6"/>
      <c r="F12" s="19"/>
      <c r="G12" s="19"/>
      <c r="H12" s="21"/>
      <c r="I12" s="40">
        <v>0.7791666666666667</v>
      </c>
      <c r="J12" s="6">
        <f t="shared" si="1"/>
        <v>0.24784625579854208</v>
      </c>
      <c r="K12" s="6">
        <f t="shared" si="2"/>
        <v>0.1549039098740888</v>
      </c>
      <c r="L12" s="79">
        <v>17</v>
      </c>
      <c r="M12" s="137"/>
      <c r="N12" s="144">
        <f t="shared" si="0"/>
        <v>0.774519549370444</v>
      </c>
    </row>
    <row r="13" spans="1:14" ht="28.5" customHeight="1">
      <c r="A13" s="78"/>
      <c r="B13" s="5" t="s">
        <v>87</v>
      </c>
      <c r="C13" s="20"/>
      <c r="D13" s="67"/>
      <c r="E13" s="6"/>
      <c r="F13" s="19"/>
      <c r="G13" s="6"/>
      <c r="H13" s="21"/>
      <c r="I13" s="29">
        <v>0.8090277777777778</v>
      </c>
      <c r="J13" s="6">
        <f t="shared" si="1"/>
        <v>0.25734481996907443</v>
      </c>
      <c r="K13" s="6">
        <f t="shared" si="2"/>
        <v>0.16084051248067152</v>
      </c>
      <c r="L13" s="79">
        <v>24</v>
      </c>
      <c r="M13" s="14"/>
      <c r="N13" s="144">
        <f t="shared" si="0"/>
        <v>0.8042025624033576</v>
      </c>
    </row>
    <row r="14" spans="1:14" ht="26.25" customHeight="1">
      <c r="A14" s="78"/>
      <c r="B14" s="5" t="s">
        <v>80</v>
      </c>
      <c r="C14" s="20"/>
      <c r="D14" s="67"/>
      <c r="E14" s="6"/>
      <c r="F14" s="19"/>
      <c r="G14" s="19"/>
      <c r="H14" s="21"/>
      <c r="I14" s="23">
        <v>0.8506944444444445</v>
      </c>
      <c r="J14" s="6">
        <f t="shared" si="1"/>
        <v>0.27059863043958476</v>
      </c>
      <c r="K14" s="6">
        <f t="shared" si="2"/>
        <v>0.16912414402474046</v>
      </c>
      <c r="L14" s="79">
        <v>36</v>
      </c>
      <c r="M14" s="137">
        <v>0.8472222222222222</v>
      </c>
      <c r="N14" s="144">
        <f t="shared" si="0"/>
        <v>0.8456207201237024</v>
      </c>
    </row>
    <row r="15" spans="1:14" ht="26.25" customHeight="1">
      <c r="A15" s="78"/>
      <c r="B15" s="5" t="s">
        <v>89</v>
      </c>
      <c r="C15" s="20"/>
      <c r="D15" s="67"/>
      <c r="E15" s="6"/>
      <c r="F15" s="19"/>
      <c r="G15" s="19"/>
      <c r="H15" s="21"/>
      <c r="I15" s="64">
        <v>0.8729166666666667</v>
      </c>
      <c r="J15" s="6">
        <f t="shared" si="1"/>
        <v>0.2776673293571902</v>
      </c>
      <c r="K15" s="6">
        <f t="shared" si="2"/>
        <v>0.17354208084824388</v>
      </c>
      <c r="L15" s="79">
        <v>47</v>
      </c>
      <c r="M15" s="137"/>
      <c r="N15" s="144">
        <f t="shared" si="0"/>
        <v>0.8677104042412194</v>
      </c>
    </row>
    <row r="16" spans="2:13" ht="23.25" customHeight="1">
      <c r="B16" s="5" t="s">
        <v>0</v>
      </c>
      <c r="C16" s="255" t="s">
        <v>199</v>
      </c>
      <c r="D16" s="256"/>
      <c r="E16" s="214" t="s">
        <v>216</v>
      </c>
      <c r="F16" s="257" t="s">
        <v>200</v>
      </c>
      <c r="G16" s="257"/>
      <c r="H16" s="11">
        <v>39</v>
      </c>
      <c r="I16" s="64" t="s">
        <v>114</v>
      </c>
      <c r="J16" s="19">
        <v>0.07361111111111111</v>
      </c>
      <c r="K16" s="223" t="s">
        <v>215</v>
      </c>
      <c r="L16" s="177">
        <v>85</v>
      </c>
      <c r="M16" s="14"/>
    </row>
    <row r="17" spans="2:15" ht="16.5" thickBot="1">
      <c r="B17" s="66" t="s">
        <v>14</v>
      </c>
      <c r="C17" s="61" t="s">
        <v>7</v>
      </c>
      <c r="D17" s="61" t="s">
        <v>2</v>
      </c>
      <c r="E17" s="25" t="s">
        <v>9</v>
      </c>
      <c r="F17" s="62" t="s">
        <v>24</v>
      </c>
      <c r="G17" s="24"/>
      <c r="H17" s="26"/>
      <c r="I17" s="63" t="s">
        <v>3</v>
      </c>
      <c r="J17" s="27" t="s">
        <v>209</v>
      </c>
      <c r="K17" s="34" t="s">
        <v>208</v>
      </c>
      <c r="L17" s="57" t="s">
        <v>33</v>
      </c>
      <c r="M17" s="13">
        <v>2012</v>
      </c>
      <c r="N17" s="13" t="s">
        <v>63</v>
      </c>
      <c r="O17" s="180" t="s">
        <v>106</v>
      </c>
    </row>
    <row r="18" spans="1:15" ht="25.5" customHeight="1" thickTop="1">
      <c r="A18" s="78"/>
      <c r="B18" s="5" t="s">
        <v>75</v>
      </c>
      <c r="C18" s="30">
        <v>0.2743055555555555</v>
      </c>
      <c r="D18" s="31">
        <f>+E18-C18</f>
        <v>0.28472222222222227</v>
      </c>
      <c r="E18" s="32">
        <v>0.5590277777777778</v>
      </c>
      <c r="F18" s="31">
        <f>+N18-E18</f>
        <v>0.13095850480109728</v>
      </c>
      <c r="G18" s="32"/>
      <c r="H18" s="232"/>
      <c r="I18" s="40">
        <v>0.6986111111111111</v>
      </c>
      <c r="J18" s="6">
        <f>(+I18/4050)*1600</f>
        <v>0.27599451303155004</v>
      </c>
      <c r="K18" s="6">
        <f>(+I18/4050)*1000</f>
        <v>0.17249657064471877</v>
      </c>
      <c r="L18" s="75">
        <v>4</v>
      </c>
      <c r="M18" s="144"/>
      <c r="N18" s="144">
        <f>(+I18/4050)*4000</f>
        <v>0.6899862825788751</v>
      </c>
      <c r="O18" s="144">
        <f aca="true" t="shared" si="3" ref="O18:O25">(+I18/3937)*5000</f>
        <v>0.8872378855868822</v>
      </c>
    </row>
    <row r="19" spans="1:15" ht="25.5" customHeight="1">
      <c r="A19" s="78"/>
      <c r="B19" s="5" t="s">
        <v>165</v>
      </c>
      <c r="C19" s="20">
        <v>0.2638888888888889</v>
      </c>
      <c r="D19" s="19">
        <f aca="true" t="shared" si="4" ref="D19:D25">+E19-C19</f>
        <v>0.28472222222222215</v>
      </c>
      <c r="E19" s="6">
        <v>0.548611111111111</v>
      </c>
      <c r="F19" s="67">
        <f aca="true" t="shared" si="5" ref="F19:F25">+N19-E19</f>
        <v>0.14343278463648834</v>
      </c>
      <c r="G19" s="6"/>
      <c r="H19" s="21"/>
      <c r="I19" s="29">
        <v>0.7006944444444444</v>
      </c>
      <c r="J19" s="6">
        <f aca="true" t="shared" si="6" ref="J19:J25">(+I19/4050)*1600</f>
        <v>0.27681755829903976</v>
      </c>
      <c r="K19" s="6">
        <f aca="true" t="shared" si="7" ref="K19:K25">(+I19/4050)*1000</f>
        <v>0.17301097393689985</v>
      </c>
      <c r="L19" s="79">
        <v>5</v>
      </c>
      <c r="M19" s="144">
        <v>0.7013888888888888</v>
      </c>
      <c r="N19" s="144">
        <f aca="true" t="shared" si="8" ref="N19:N25">(+I19/4050)*4000</f>
        <v>0.6920438957475994</v>
      </c>
      <c r="O19" s="144">
        <f t="shared" si="3"/>
        <v>0.8898837242118928</v>
      </c>
    </row>
    <row r="20" spans="1:15" ht="25.5" customHeight="1">
      <c r="A20" s="78"/>
      <c r="B20" s="5" t="s">
        <v>90</v>
      </c>
      <c r="C20" s="20">
        <v>0.29444444444444445</v>
      </c>
      <c r="D20" s="19">
        <f t="shared" si="4"/>
        <v>0.3201388888888889</v>
      </c>
      <c r="E20" s="93">
        <v>0.6145833333333334</v>
      </c>
      <c r="F20" s="19">
        <f t="shared" si="5"/>
        <v>0.1405606995884774</v>
      </c>
      <c r="G20" s="6"/>
      <c r="H20" s="11"/>
      <c r="I20" s="23">
        <v>0.7645833333333334</v>
      </c>
      <c r="J20" s="6">
        <f t="shared" si="6"/>
        <v>0.3020576131687243</v>
      </c>
      <c r="K20" s="6">
        <f t="shared" si="7"/>
        <v>0.1887860082304527</v>
      </c>
      <c r="L20" s="70">
        <v>24</v>
      </c>
      <c r="M20" s="144"/>
      <c r="N20" s="144">
        <f t="shared" si="8"/>
        <v>0.7551440329218108</v>
      </c>
      <c r="O20" s="144">
        <f t="shared" si="3"/>
        <v>0.9710227753788842</v>
      </c>
    </row>
    <row r="21" spans="1:15" ht="25.5" customHeight="1">
      <c r="A21" s="78"/>
      <c r="B21" s="5" t="s">
        <v>162</v>
      </c>
      <c r="C21" s="20">
        <v>0.28125</v>
      </c>
      <c r="D21" s="19">
        <f t="shared" si="4"/>
        <v>0.3159722222222222</v>
      </c>
      <c r="E21" s="6">
        <v>0.5972222222222222</v>
      </c>
      <c r="F21" s="19">
        <f t="shared" si="5"/>
        <v>0.16683813443072704</v>
      </c>
      <c r="G21" s="6"/>
      <c r="H21" s="11"/>
      <c r="I21" s="23">
        <v>0.7736111111111111</v>
      </c>
      <c r="J21" s="6">
        <f t="shared" si="6"/>
        <v>0.3056241426611797</v>
      </c>
      <c r="K21" s="6">
        <f t="shared" si="7"/>
        <v>0.1910150891632373</v>
      </c>
      <c r="L21" s="70">
        <v>25</v>
      </c>
      <c r="M21" s="144"/>
      <c r="N21" s="144">
        <f t="shared" si="8"/>
        <v>0.7640603566529492</v>
      </c>
      <c r="O21" s="144">
        <f t="shared" si="3"/>
        <v>0.9824880760872633</v>
      </c>
    </row>
    <row r="22" spans="1:15" ht="25.5" customHeight="1">
      <c r="A22" s="78"/>
      <c r="B22" s="5" t="s">
        <v>127</v>
      </c>
      <c r="C22" s="20">
        <v>0.29444444444444445</v>
      </c>
      <c r="D22" s="19">
        <f t="shared" si="4"/>
        <v>0.3263888888888889</v>
      </c>
      <c r="E22" s="6">
        <v>0.6208333333333333</v>
      </c>
      <c r="F22" s="19">
        <f t="shared" si="5"/>
        <v>0.15557270233196163</v>
      </c>
      <c r="G22" s="6"/>
      <c r="H22" s="11"/>
      <c r="I22" s="23">
        <v>0.7861111111111111</v>
      </c>
      <c r="J22" s="6">
        <f t="shared" si="6"/>
        <v>0.31056241426611797</v>
      </c>
      <c r="K22" s="6">
        <f t="shared" si="7"/>
        <v>0.19410150891632375</v>
      </c>
      <c r="L22" s="70">
        <v>30</v>
      </c>
      <c r="M22" s="144"/>
      <c r="N22" s="144">
        <f t="shared" si="8"/>
        <v>0.776406035665295</v>
      </c>
      <c r="O22" s="144">
        <f t="shared" si="3"/>
        <v>0.9983631078373267</v>
      </c>
    </row>
    <row r="23" spans="1:15" ht="25.5" customHeight="1">
      <c r="A23" s="78"/>
      <c r="B23" s="5" t="s">
        <v>168</v>
      </c>
      <c r="C23" s="20">
        <v>0.29444444444444445</v>
      </c>
      <c r="D23" s="19">
        <f t="shared" si="4"/>
        <v>0.3263888888888889</v>
      </c>
      <c r="E23" s="6">
        <v>0.6208333333333333</v>
      </c>
      <c r="F23" s="19">
        <f t="shared" si="5"/>
        <v>0.15625857338820304</v>
      </c>
      <c r="G23" s="6"/>
      <c r="H23" s="21"/>
      <c r="I23" s="23">
        <v>0.7868055555555555</v>
      </c>
      <c r="J23" s="6">
        <f t="shared" si="6"/>
        <v>0.31083676268861454</v>
      </c>
      <c r="K23" s="6">
        <f t="shared" si="7"/>
        <v>0.1942729766803841</v>
      </c>
      <c r="L23" s="156">
        <v>31</v>
      </c>
      <c r="M23" s="144"/>
      <c r="N23" s="144">
        <f t="shared" si="8"/>
        <v>0.7770919067215364</v>
      </c>
      <c r="O23" s="144">
        <f t="shared" si="3"/>
        <v>0.9992450540456635</v>
      </c>
    </row>
    <row r="24" spans="1:15" ht="25.5" customHeight="1">
      <c r="A24" s="78"/>
      <c r="B24" s="5" t="s">
        <v>201</v>
      </c>
      <c r="C24" s="20">
        <v>0.3090277777777778</v>
      </c>
      <c r="D24" s="19">
        <f t="shared" si="4"/>
        <v>0.3291666666666666</v>
      </c>
      <c r="E24" s="6">
        <v>0.6381944444444444</v>
      </c>
      <c r="F24" s="19">
        <f t="shared" si="5"/>
        <v>0.17113340192043902</v>
      </c>
      <c r="G24" s="6"/>
      <c r="H24" s="11"/>
      <c r="I24" s="23">
        <v>0.8194444444444445</v>
      </c>
      <c r="J24" s="6">
        <f t="shared" si="6"/>
        <v>0.32373113854595337</v>
      </c>
      <c r="K24" s="6">
        <f t="shared" si="7"/>
        <v>0.20233196159122085</v>
      </c>
      <c r="L24" s="70">
        <v>34</v>
      </c>
      <c r="M24" s="144"/>
      <c r="N24" s="144">
        <f t="shared" si="8"/>
        <v>0.8093278463648834</v>
      </c>
      <c r="O24" s="144">
        <f t="shared" si="3"/>
        <v>1.0406965258374963</v>
      </c>
    </row>
    <row r="25" spans="1:15" ht="23.25" customHeight="1">
      <c r="A25" s="78"/>
      <c r="B25" s="5" t="s">
        <v>163</v>
      </c>
      <c r="C25" s="20">
        <v>0.3090277777777778</v>
      </c>
      <c r="D25" s="19">
        <f t="shared" si="4"/>
        <v>0.3701388888888889</v>
      </c>
      <c r="E25" s="6">
        <v>0.6791666666666667</v>
      </c>
      <c r="F25" s="19">
        <f t="shared" si="5"/>
        <v>0.20835048010973933</v>
      </c>
      <c r="G25" s="6"/>
      <c r="H25" s="21"/>
      <c r="I25" s="29">
        <v>0.8986111111111111</v>
      </c>
      <c r="J25" s="6">
        <f t="shared" si="6"/>
        <v>0.3550068587105624</v>
      </c>
      <c r="K25" s="6">
        <f t="shared" si="7"/>
        <v>0.2218792866941015</v>
      </c>
      <c r="L25" s="79">
        <v>40</v>
      </c>
      <c r="M25" s="144"/>
      <c r="N25" s="144">
        <f t="shared" si="8"/>
        <v>0.887517146776406</v>
      </c>
      <c r="O25" s="98">
        <f t="shared" si="3"/>
        <v>1.1412383935878982</v>
      </c>
    </row>
    <row r="26" spans="1:13" ht="24.75" customHeight="1">
      <c r="A26" s="78"/>
      <c r="B26" s="5"/>
      <c r="C26" s="255" t="s">
        <v>199</v>
      </c>
      <c r="D26" s="256"/>
      <c r="E26" s="214" t="s">
        <v>219</v>
      </c>
      <c r="F26" s="257" t="s">
        <v>200</v>
      </c>
      <c r="G26" s="257"/>
      <c r="H26" s="11">
        <v>88</v>
      </c>
      <c r="I26" s="64" t="s">
        <v>114</v>
      </c>
      <c r="J26" s="19">
        <v>0.08750000000000001</v>
      </c>
      <c r="K26" s="223" t="s">
        <v>217</v>
      </c>
      <c r="L26" s="177">
        <v>48</v>
      </c>
      <c r="M26" s="144"/>
    </row>
    <row r="27" spans="1:12" ht="11.25" customHeight="1" thickBot="1">
      <c r="A27" s="78"/>
      <c r="B27" s="5"/>
      <c r="C27" s="20"/>
      <c r="D27" s="19"/>
      <c r="E27" s="6"/>
      <c r="F27" s="19"/>
      <c r="G27" s="6"/>
      <c r="H27" s="11"/>
      <c r="I27" s="64"/>
      <c r="J27" s="6"/>
      <c r="K27" s="6"/>
      <c r="L27" s="70"/>
    </row>
    <row r="28" spans="1:12" ht="18.75" customHeight="1" thickBot="1" thickTop="1">
      <c r="A28" s="78"/>
      <c r="B28" s="87" t="s">
        <v>27</v>
      </c>
      <c r="C28" s="81" t="s">
        <v>7</v>
      </c>
      <c r="D28" s="81" t="s">
        <v>0</v>
      </c>
      <c r="E28" s="82" t="s">
        <v>0</v>
      </c>
      <c r="F28" s="83" t="s">
        <v>0</v>
      </c>
      <c r="G28" s="83"/>
      <c r="H28" s="84"/>
      <c r="I28" s="85" t="s">
        <v>3</v>
      </c>
      <c r="J28" s="88" t="s">
        <v>0</v>
      </c>
      <c r="K28" s="86" t="s">
        <v>0</v>
      </c>
      <c r="L28" s="91" t="s">
        <v>33</v>
      </c>
    </row>
    <row r="29" spans="1:14" ht="25.5" customHeight="1" thickTop="1">
      <c r="A29" s="78"/>
      <c r="B29" s="5" t="s">
        <v>166</v>
      </c>
      <c r="C29" s="20">
        <v>0.2673611111111111</v>
      </c>
      <c r="D29" s="19"/>
      <c r="E29" s="6"/>
      <c r="F29" s="19"/>
      <c r="G29" s="6"/>
      <c r="H29" s="11"/>
      <c r="I29" s="64">
        <v>0.5270833333333333</v>
      </c>
      <c r="J29" s="6"/>
      <c r="K29" s="6"/>
      <c r="L29" s="70">
        <v>7</v>
      </c>
      <c r="N29" s="144">
        <f>(+I29/2800)*4000</f>
        <v>0.7529761904761905</v>
      </c>
    </row>
    <row r="30" spans="1:12" ht="25.5" customHeight="1">
      <c r="A30" s="78"/>
      <c r="B30" s="5" t="s">
        <v>167</v>
      </c>
      <c r="C30" s="20">
        <v>0.2826388888888889</v>
      </c>
      <c r="D30" s="19"/>
      <c r="E30" s="6"/>
      <c r="F30" s="19"/>
      <c r="G30" s="6"/>
      <c r="H30" s="11"/>
      <c r="I30" s="64">
        <v>0.5673611111111111</v>
      </c>
      <c r="J30" s="6"/>
      <c r="K30" s="6"/>
      <c r="L30" s="70">
        <v>24</v>
      </c>
    </row>
    <row r="31" spans="1:12" ht="25.5" customHeight="1">
      <c r="A31" s="78"/>
      <c r="B31" s="5" t="s">
        <v>169</v>
      </c>
      <c r="C31" s="20">
        <v>0.2847222222222222</v>
      </c>
      <c r="D31" s="19"/>
      <c r="E31" s="6"/>
      <c r="F31" s="19"/>
      <c r="G31" s="6"/>
      <c r="H31" s="11"/>
      <c r="I31" s="64">
        <v>0.5944444444444444</v>
      </c>
      <c r="J31" s="6"/>
      <c r="K31" s="6"/>
      <c r="L31" s="70">
        <v>29</v>
      </c>
    </row>
    <row r="32" spans="1:12" ht="25.5" customHeight="1">
      <c r="A32" s="78"/>
      <c r="B32" s="5" t="s">
        <v>170</v>
      </c>
      <c r="C32" s="20">
        <v>0.3013888888888889</v>
      </c>
      <c r="D32" s="19"/>
      <c r="E32" s="6"/>
      <c r="F32" s="19"/>
      <c r="G32" s="6"/>
      <c r="H32" s="11"/>
      <c r="I32" s="64">
        <v>0.6493055555555556</v>
      </c>
      <c r="J32" s="6"/>
      <c r="K32" s="6"/>
      <c r="L32" s="70">
        <v>38</v>
      </c>
    </row>
    <row r="33" spans="1:12" ht="25.5" customHeight="1">
      <c r="A33" s="78"/>
      <c r="B33" s="5" t="s">
        <v>181</v>
      </c>
      <c r="C33" s="20">
        <v>0.2972222222222222</v>
      </c>
      <c r="D33" s="19"/>
      <c r="E33" s="6"/>
      <c r="F33" s="19"/>
      <c r="G33" s="6"/>
      <c r="H33" s="11"/>
      <c r="I33" s="64">
        <v>0.7270833333333333</v>
      </c>
      <c r="J33" s="6"/>
      <c r="K33" s="6"/>
      <c r="L33" s="70">
        <v>44</v>
      </c>
    </row>
    <row r="34" spans="1:12" ht="25.5" customHeight="1">
      <c r="A34" s="78"/>
      <c r="B34" s="5" t="s">
        <v>171</v>
      </c>
      <c r="C34" s="20">
        <v>0.35555555555555557</v>
      </c>
      <c r="D34" s="19"/>
      <c r="E34" s="6"/>
      <c r="F34" s="19"/>
      <c r="G34" s="6"/>
      <c r="H34" s="11"/>
      <c r="I34" s="64">
        <v>0.7423611111111111</v>
      </c>
      <c r="J34" s="6"/>
      <c r="K34" s="6"/>
      <c r="L34" s="70">
        <v>45</v>
      </c>
    </row>
    <row r="35" spans="1:12" ht="25.5" customHeight="1">
      <c r="A35" s="78"/>
      <c r="B35" s="5"/>
      <c r="C35" s="20"/>
      <c r="D35" s="19"/>
      <c r="E35" s="6"/>
      <c r="F35" s="19"/>
      <c r="G35" s="6"/>
      <c r="H35" s="11"/>
      <c r="I35" s="64"/>
      <c r="J35" s="6"/>
      <c r="K35" s="6"/>
      <c r="L35" s="70"/>
    </row>
    <row r="36" spans="2:12" ht="26.25" customHeight="1" thickBot="1">
      <c r="B36" s="12"/>
      <c r="C36" s="258" t="s">
        <v>199</v>
      </c>
      <c r="D36" s="259"/>
      <c r="E36" s="224" t="s">
        <v>218</v>
      </c>
      <c r="F36" s="260" t="s">
        <v>200</v>
      </c>
      <c r="G36" s="260"/>
      <c r="H36" s="233">
        <v>142</v>
      </c>
      <c r="I36" s="225" t="s">
        <v>114</v>
      </c>
      <c r="J36" s="234">
        <v>0.19999999999999998</v>
      </c>
      <c r="K36" s="226" t="s">
        <v>215</v>
      </c>
      <c r="L36" s="227">
        <v>50</v>
      </c>
    </row>
    <row r="37" ht="13.5" thickTop="1"/>
  </sheetData>
  <sheetProtection/>
  <mergeCells count="6">
    <mergeCell ref="C16:D16"/>
    <mergeCell ref="F16:G16"/>
    <mergeCell ref="C26:D26"/>
    <mergeCell ref="F26:G26"/>
    <mergeCell ref="C36:D36"/>
    <mergeCell ref="F36:G36"/>
  </mergeCells>
  <printOptions/>
  <pageMargins left="0.5" right="0.5" top="0.5" bottom="0.5" header="0.5" footer="0.5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21.8515625" style="0" customWidth="1"/>
    <col min="3" max="3" width="4.7109375" style="0" customWidth="1"/>
    <col min="4" max="4" width="7.7109375" style="0" hidden="1" customWidth="1"/>
    <col min="5" max="6" width="10.28125" style="0" hidden="1" customWidth="1"/>
    <col min="7" max="8" width="10.28125" style="0" customWidth="1"/>
    <col min="9" max="9" width="8.421875" style="0" customWidth="1"/>
    <col min="10" max="10" width="6.8515625" style="71" customWidth="1"/>
    <col min="11" max="11" width="0.2890625" style="98" customWidth="1"/>
    <col min="12" max="12" width="9.140625" style="98" customWidth="1"/>
  </cols>
  <sheetData>
    <row r="2" ht="13.5" thickBot="1"/>
    <row r="3" spans="2:10" ht="16.5" thickTop="1">
      <c r="B3" s="42" t="s">
        <v>204</v>
      </c>
      <c r="C3" s="43" t="s">
        <v>25</v>
      </c>
      <c r="D3" s="43"/>
      <c r="E3" s="43"/>
      <c r="F3" s="44"/>
      <c r="G3" s="45" t="s">
        <v>78</v>
      </c>
      <c r="H3" s="46"/>
      <c r="I3" s="46"/>
      <c r="J3" s="72"/>
    </row>
    <row r="4" spans="2:10" ht="15.75">
      <c r="B4" s="48" t="s">
        <v>64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2" ht="16.5" thickBot="1">
      <c r="B6" s="65" t="s">
        <v>28</v>
      </c>
      <c r="C6" s="33" t="s">
        <v>1</v>
      </c>
      <c r="D6" s="33" t="s">
        <v>2</v>
      </c>
      <c r="E6" s="39" t="s">
        <v>23</v>
      </c>
      <c r="F6" s="35" t="s">
        <v>22</v>
      </c>
      <c r="G6" s="36" t="s">
        <v>3</v>
      </c>
      <c r="H6" s="39" t="s">
        <v>210</v>
      </c>
      <c r="I6" s="39" t="s">
        <v>208</v>
      </c>
      <c r="J6" s="74" t="s">
        <v>33</v>
      </c>
      <c r="K6" s="182">
        <v>2012</v>
      </c>
      <c r="L6" s="13" t="s">
        <v>63</v>
      </c>
    </row>
    <row r="7" spans="1:12" ht="27" customHeight="1" thickTop="1">
      <c r="A7" s="78"/>
      <c r="B7" s="38" t="s">
        <v>71</v>
      </c>
      <c r="C7" s="20">
        <v>0.25</v>
      </c>
      <c r="D7" s="19">
        <f aca="true" t="shared" si="0" ref="D7:D17">+E7-C7</f>
        <v>0.2777777777777778</v>
      </c>
      <c r="E7" s="19">
        <v>0.5277777777777778</v>
      </c>
      <c r="F7" s="21">
        <f>+L7-E7</f>
        <v>0.13820301783264743</v>
      </c>
      <c r="G7" s="23">
        <v>0.6743055555555556</v>
      </c>
      <c r="H7" s="6">
        <f aca="true" t="shared" si="1" ref="H7:H17">(+L7/4000)*1600</f>
        <v>0.2663923182441701</v>
      </c>
      <c r="I7" s="6">
        <f aca="true" t="shared" si="2" ref="I7:I17">(+L7/4000)*1000</f>
        <v>0.1664951989026063</v>
      </c>
      <c r="J7" s="75">
        <v>1</v>
      </c>
      <c r="K7" s="137">
        <v>0.6972222222222223</v>
      </c>
      <c r="L7" s="144">
        <f>(+G7/4050)*4000</f>
        <v>0.6659807956104252</v>
      </c>
    </row>
    <row r="8" spans="1:12" ht="27" customHeight="1">
      <c r="A8" s="78"/>
      <c r="B8" s="5" t="s">
        <v>61</v>
      </c>
      <c r="C8" s="20">
        <v>0.2638888888888889</v>
      </c>
      <c r="D8" s="19">
        <f t="shared" si="0"/>
        <v>0.2916666666666667</v>
      </c>
      <c r="E8" s="19">
        <v>0.5555555555555556</v>
      </c>
      <c r="F8" s="21">
        <f aca="true" t="shared" si="3" ref="F8:F17">+L8-E8</f>
        <v>0.1364883401920438</v>
      </c>
      <c r="G8" s="23">
        <v>0.7006944444444444</v>
      </c>
      <c r="H8" s="6">
        <f t="shared" si="1"/>
        <v>0.27681755829903976</v>
      </c>
      <c r="I8" s="6">
        <f t="shared" si="2"/>
        <v>0.17301097393689985</v>
      </c>
      <c r="J8" s="70">
        <v>6</v>
      </c>
      <c r="K8" s="14">
        <v>0.7000000000000001</v>
      </c>
      <c r="L8" s="144">
        <f aca="true" t="shared" si="4" ref="L8:L14">(+G8/4050)*4000</f>
        <v>0.6920438957475994</v>
      </c>
    </row>
    <row r="9" spans="1:12" ht="27" customHeight="1">
      <c r="A9" s="78"/>
      <c r="B9" s="5" t="s">
        <v>62</v>
      </c>
      <c r="C9" s="20">
        <v>0.2638888888888889</v>
      </c>
      <c r="D9" s="19">
        <f t="shared" si="0"/>
        <v>0.2951388888888889</v>
      </c>
      <c r="E9" s="19">
        <v>0.5590277777777778</v>
      </c>
      <c r="F9" s="21">
        <f t="shared" si="3"/>
        <v>0.13918895747599447</v>
      </c>
      <c r="G9" s="23">
        <v>0.7069444444444444</v>
      </c>
      <c r="H9" s="6">
        <f t="shared" si="1"/>
        <v>0.2792866941015089</v>
      </c>
      <c r="I9" s="6">
        <f t="shared" si="2"/>
        <v>0.17455418381344306</v>
      </c>
      <c r="J9" s="70">
        <v>8</v>
      </c>
      <c r="K9" s="14">
        <v>0.7701388888888889</v>
      </c>
      <c r="L9" s="144">
        <f t="shared" si="4"/>
        <v>0.6982167352537723</v>
      </c>
    </row>
    <row r="10" spans="1:12" ht="27" customHeight="1">
      <c r="A10" s="78"/>
      <c r="B10" s="5" t="s">
        <v>92</v>
      </c>
      <c r="C10" s="20">
        <v>0.27638888888888885</v>
      </c>
      <c r="D10" s="19">
        <f t="shared" si="0"/>
        <v>0.31041666666666673</v>
      </c>
      <c r="E10" s="19">
        <v>0.5868055555555556</v>
      </c>
      <c r="F10" s="21">
        <f t="shared" si="3"/>
        <v>0.1415895061728395</v>
      </c>
      <c r="G10" s="23">
        <v>0.7374999999999999</v>
      </c>
      <c r="H10" s="6">
        <f t="shared" si="1"/>
        <v>0.291358024691358</v>
      </c>
      <c r="I10" s="6">
        <f t="shared" si="2"/>
        <v>0.18209876543209877</v>
      </c>
      <c r="J10" s="70">
        <v>19</v>
      </c>
      <c r="K10" s="137" t="s">
        <v>0</v>
      </c>
      <c r="L10" s="144">
        <f t="shared" si="4"/>
        <v>0.7283950617283951</v>
      </c>
    </row>
    <row r="11" spans="1:12" ht="27" customHeight="1">
      <c r="A11" s="78"/>
      <c r="B11" s="5" t="s">
        <v>46</v>
      </c>
      <c r="C11" s="20">
        <v>0.2833333333333333</v>
      </c>
      <c r="D11" s="19">
        <f t="shared" si="0"/>
        <v>0.3416666666666667</v>
      </c>
      <c r="E11" s="19">
        <v>0.625</v>
      </c>
      <c r="F11" s="21">
        <f t="shared" si="3"/>
        <v>0.1733539094650205</v>
      </c>
      <c r="G11" s="23">
        <v>0.8083333333333332</v>
      </c>
      <c r="H11" s="6">
        <f t="shared" si="1"/>
        <v>0.3193415637860082</v>
      </c>
      <c r="I11" s="6">
        <f t="shared" si="2"/>
        <v>0.19958847736625512</v>
      </c>
      <c r="J11" s="70">
        <v>46</v>
      </c>
      <c r="K11" s="14">
        <v>0.7354166666666666</v>
      </c>
      <c r="L11" s="144">
        <f t="shared" si="4"/>
        <v>0.7983539094650205</v>
      </c>
    </row>
    <row r="12" spans="1:12" ht="27" customHeight="1">
      <c r="A12" s="78"/>
      <c r="B12" s="5" t="s">
        <v>74</v>
      </c>
      <c r="C12" s="20">
        <v>0.29375</v>
      </c>
      <c r="D12" s="19">
        <f t="shared" si="0"/>
        <v>0.34861111111111104</v>
      </c>
      <c r="E12" s="19">
        <v>0.642361111111111</v>
      </c>
      <c r="F12" s="21">
        <f t="shared" si="3"/>
        <v>0.16628086419753085</v>
      </c>
      <c r="G12" s="23">
        <v>0.81875</v>
      </c>
      <c r="H12" s="6">
        <f t="shared" si="1"/>
        <v>0.3234567901234568</v>
      </c>
      <c r="I12" s="6">
        <f t="shared" si="2"/>
        <v>0.20216049382716048</v>
      </c>
      <c r="J12" s="70">
        <v>53</v>
      </c>
      <c r="L12" s="144">
        <f t="shared" si="4"/>
        <v>0.8086419753086419</v>
      </c>
    </row>
    <row r="13" spans="1:12" ht="27" customHeight="1">
      <c r="A13" s="78"/>
      <c r="B13" s="5" t="s">
        <v>174</v>
      </c>
      <c r="C13" s="20">
        <v>0.3263888888888889</v>
      </c>
      <c r="D13" s="19">
        <f t="shared" si="0"/>
        <v>0.36805555555555564</v>
      </c>
      <c r="E13" s="19">
        <v>0.6944444444444445</v>
      </c>
      <c r="F13" s="21">
        <f t="shared" si="3"/>
        <v>0.174554183813443</v>
      </c>
      <c r="G13" s="23">
        <v>0.8798611111111111</v>
      </c>
      <c r="H13" s="6">
        <f t="shared" si="1"/>
        <v>0.347599451303155</v>
      </c>
      <c r="I13" s="6">
        <f t="shared" si="2"/>
        <v>0.21724965706447188</v>
      </c>
      <c r="J13" s="70">
        <v>72</v>
      </c>
      <c r="L13" s="144">
        <f t="shared" si="4"/>
        <v>0.8689986282578875</v>
      </c>
    </row>
    <row r="14" spans="1:12" ht="27" customHeight="1">
      <c r="A14" s="78"/>
      <c r="B14" s="5" t="s">
        <v>73</v>
      </c>
      <c r="C14" s="20">
        <v>0.30416666666666664</v>
      </c>
      <c r="D14" s="19">
        <f t="shared" si="0"/>
        <v>0.3972222222222222</v>
      </c>
      <c r="E14" s="19">
        <v>0.7013888888888888</v>
      </c>
      <c r="F14" s="21">
        <f t="shared" si="3"/>
        <v>0.1875000000000001</v>
      </c>
      <c r="G14" s="23">
        <v>0.9</v>
      </c>
      <c r="H14" s="6">
        <f t="shared" si="1"/>
        <v>0.35555555555555557</v>
      </c>
      <c r="I14" s="6">
        <f t="shared" si="2"/>
        <v>0.22222222222222224</v>
      </c>
      <c r="J14" s="70">
        <v>81</v>
      </c>
      <c r="K14" s="14"/>
      <c r="L14" s="144">
        <f t="shared" si="4"/>
        <v>0.888888888888889</v>
      </c>
    </row>
    <row r="15" spans="1:12" ht="27" customHeight="1">
      <c r="A15" s="78"/>
      <c r="B15" s="5" t="s">
        <v>202</v>
      </c>
      <c r="C15" s="20">
        <v>0.3263888888888889</v>
      </c>
      <c r="D15" s="19">
        <f t="shared" si="0"/>
        <v>0.3923611111111111</v>
      </c>
      <c r="E15" s="19">
        <v>0.71875</v>
      </c>
      <c r="F15" s="21">
        <f t="shared" si="3"/>
        <v>0.2041185124036915</v>
      </c>
      <c r="G15" s="23">
        <v>0.9083333333333333</v>
      </c>
      <c r="H15" s="6">
        <f t="shared" si="1"/>
        <v>0.3691474049614766</v>
      </c>
      <c r="I15" s="6">
        <f t="shared" si="2"/>
        <v>0.23071712810092287</v>
      </c>
      <c r="J15" s="70">
        <v>85</v>
      </c>
      <c r="K15" s="14"/>
      <c r="L15" s="144">
        <f>(+G15/3937)*4000</f>
        <v>0.9228685124036915</v>
      </c>
    </row>
    <row r="16" spans="1:12" ht="27" customHeight="1">
      <c r="A16" s="78"/>
      <c r="B16" s="5" t="s">
        <v>191</v>
      </c>
      <c r="C16" s="20">
        <v>0.34375</v>
      </c>
      <c r="D16" s="19">
        <f t="shared" si="0"/>
        <v>0.39930555555555547</v>
      </c>
      <c r="E16" s="19">
        <v>0.7430555555555555</v>
      </c>
      <c r="F16" s="21">
        <f t="shared" si="3"/>
        <v>0.20380189371489865</v>
      </c>
      <c r="G16" s="23">
        <v>0.9319444444444445</v>
      </c>
      <c r="H16" s="6">
        <f t="shared" si="1"/>
        <v>0.37874297970818166</v>
      </c>
      <c r="I16" s="6">
        <f t="shared" si="2"/>
        <v>0.23671436231761353</v>
      </c>
      <c r="J16" s="70">
        <v>94</v>
      </c>
      <c r="L16" s="144">
        <f>(+G16/3937)*4000</f>
        <v>0.9468574492704541</v>
      </c>
    </row>
    <row r="17" spans="1:12" ht="27" customHeight="1">
      <c r="A17" s="78"/>
      <c r="B17" s="5" t="s">
        <v>203</v>
      </c>
      <c r="C17" s="20">
        <v>0.34375</v>
      </c>
      <c r="D17" s="19">
        <f t="shared" si="0"/>
        <v>0.42708333333333337</v>
      </c>
      <c r="E17" s="19">
        <v>0.7708333333333334</v>
      </c>
      <c r="F17" s="21">
        <f t="shared" si="3"/>
        <v>0.2247075466373153</v>
      </c>
      <c r="G17" s="23">
        <v>0.9798611111111111</v>
      </c>
      <c r="H17" s="6">
        <f t="shared" si="1"/>
        <v>0.3982163519882595</v>
      </c>
      <c r="I17" s="6">
        <f t="shared" si="2"/>
        <v>0.24888521999266217</v>
      </c>
      <c r="J17" s="70">
        <v>104</v>
      </c>
      <c r="L17" s="144">
        <f>(+G17/3937)*4000</f>
        <v>0.9955408799706487</v>
      </c>
    </row>
    <row r="18" spans="1:11" ht="26.25" customHeight="1">
      <c r="A18" s="78"/>
      <c r="B18" s="5"/>
      <c r="C18" s="20" t="s">
        <v>164</v>
      </c>
      <c r="D18" s="228">
        <v>80</v>
      </c>
      <c r="E18" s="216" t="s">
        <v>33</v>
      </c>
      <c r="F18" s="213" t="s">
        <v>213</v>
      </c>
      <c r="G18" s="23" t="s">
        <v>114</v>
      </c>
      <c r="H18" s="132">
        <v>0.13402777777777777</v>
      </c>
      <c r="I18" s="67" t="s">
        <v>212</v>
      </c>
      <c r="J18" s="184">
        <v>111</v>
      </c>
      <c r="K18" s="180" t="s">
        <v>0</v>
      </c>
    </row>
    <row r="19" spans="1:12" ht="20.25" customHeight="1" thickBot="1">
      <c r="A19" s="78"/>
      <c r="B19" s="66" t="s">
        <v>45</v>
      </c>
      <c r="C19" s="41" t="s">
        <v>7</v>
      </c>
      <c r="D19" s="27"/>
      <c r="E19" s="27"/>
      <c r="F19" s="27"/>
      <c r="G19" s="145" t="s">
        <v>3</v>
      </c>
      <c r="H19" s="27" t="s">
        <v>214</v>
      </c>
      <c r="I19" s="39" t="s">
        <v>208</v>
      </c>
      <c r="J19" s="74" t="s">
        <v>33</v>
      </c>
      <c r="K19" s="182">
        <v>2012</v>
      </c>
      <c r="L19" s="182" t="s">
        <v>105</v>
      </c>
    </row>
    <row r="20" spans="1:12" ht="23.25" customHeight="1" thickTop="1">
      <c r="A20" s="78"/>
      <c r="B20" s="5" t="s">
        <v>175</v>
      </c>
      <c r="C20" s="20">
        <v>0.2569444444444445</v>
      </c>
      <c r="D20" s="19"/>
      <c r="E20" s="19"/>
      <c r="F20" s="21"/>
      <c r="G20" s="23">
        <v>0.5270833333333333</v>
      </c>
      <c r="H20" s="6">
        <f aca="true" t="shared" si="5" ref="H20:H33">(+G20/3000)*1600</f>
        <v>0.2811111111111111</v>
      </c>
      <c r="I20" s="6">
        <f aca="true" t="shared" si="6" ref="I20:I33">(+G20/3000)*1000</f>
        <v>0.17569444444444443</v>
      </c>
      <c r="J20" s="70">
        <v>1</v>
      </c>
      <c r="K20" s="144">
        <v>0.5895833333333333</v>
      </c>
      <c r="L20" s="144">
        <f>(+G20/3000)*4000</f>
        <v>0.7027777777777777</v>
      </c>
    </row>
    <row r="21" spans="1:12" ht="23.25" customHeight="1">
      <c r="A21" s="78"/>
      <c r="B21" s="5" t="s">
        <v>205</v>
      </c>
      <c r="C21" s="20">
        <v>0.2847222222222222</v>
      </c>
      <c r="D21" s="19"/>
      <c r="E21" s="19"/>
      <c r="F21" s="21"/>
      <c r="G21" s="23">
        <v>0.5659722222222222</v>
      </c>
      <c r="H21" s="6">
        <f t="shared" si="5"/>
        <v>0.30185185185185187</v>
      </c>
      <c r="I21" s="6">
        <f t="shared" si="6"/>
        <v>0.1886574074074074</v>
      </c>
      <c r="J21" s="70">
        <v>3</v>
      </c>
      <c r="K21" s="14">
        <v>0.5840277777777778</v>
      </c>
      <c r="L21" s="144">
        <f aca="true" t="shared" si="7" ref="L21:L33">(+G21/3000)*4000</f>
        <v>0.7546296296296297</v>
      </c>
    </row>
    <row r="22" spans="1:12" ht="23.25" customHeight="1">
      <c r="A22" s="78"/>
      <c r="B22" s="5" t="s">
        <v>93</v>
      </c>
      <c r="C22" s="20">
        <v>0.27638888888888885</v>
      </c>
      <c r="D22" s="19"/>
      <c r="E22" s="19"/>
      <c r="F22" s="21"/>
      <c r="G22" s="23">
        <v>0.5777777777777778</v>
      </c>
      <c r="H22" s="6">
        <f t="shared" si="5"/>
        <v>0.30814814814814817</v>
      </c>
      <c r="I22" s="6">
        <f t="shared" si="6"/>
        <v>0.19259259259259262</v>
      </c>
      <c r="J22" s="70">
        <v>6</v>
      </c>
      <c r="K22" s="14">
        <v>0.5840277777777778</v>
      </c>
      <c r="L22" s="144">
        <f t="shared" si="7"/>
        <v>0.7703703703703705</v>
      </c>
    </row>
    <row r="23" spans="1:12" ht="23.25" customHeight="1">
      <c r="A23" s="78"/>
      <c r="B23" s="5" t="s">
        <v>94</v>
      </c>
      <c r="C23" s="20">
        <v>0.28958333333333336</v>
      </c>
      <c r="D23" s="19"/>
      <c r="E23" s="19"/>
      <c r="F23" s="21"/>
      <c r="G23" s="23">
        <v>0.579861111111111</v>
      </c>
      <c r="H23" s="6">
        <f t="shared" si="5"/>
        <v>0.30925925925925923</v>
      </c>
      <c r="I23" s="6">
        <f t="shared" si="6"/>
        <v>0.193287037037037</v>
      </c>
      <c r="J23" s="70">
        <v>7</v>
      </c>
      <c r="K23" s="14">
        <v>0.7062499999999999</v>
      </c>
      <c r="L23" s="144">
        <f t="shared" si="7"/>
        <v>0.773148148148148</v>
      </c>
    </row>
    <row r="24" spans="1:12" ht="23.25" customHeight="1">
      <c r="A24" s="78"/>
      <c r="B24" s="5" t="s">
        <v>101</v>
      </c>
      <c r="C24" s="20">
        <v>0.2881944444444445</v>
      </c>
      <c r="D24" s="19"/>
      <c r="E24" s="19"/>
      <c r="F24" s="21"/>
      <c r="G24" s="22">
        <v>0.5833333333333334</v>
      </c>
      <c r="H24" s="6">
        <f t="shared" si="5"/>
        <v>0.3111111111111111</v>
      </c>
      <c r="I24" s="6">
        <f t="shared" si="6"/>
        <v>0.19444444444444445</v>
      </c>
      <c r="J24" s="70">
        <v>9</v>
      </c>
      <c r="K24" s="14">
        <v>0.6326388888888889</v>
      </c>
      <c r="L24" s="144">
        <f t="shared" si="7"/>
        <v>0.7777777777777778</v>
      </c>
    </row>
    <row r="25" spans="1:12" ht="23.25" customHeight="1">
      <c r="A25" s="78"/>
      <c r="B25" s="5" t="s">
        <v>178</v>
      </c>
      <c r="C25" s="20">
        <v>0.3125</v>
      </c>
      <c r="D25" s="19"/>
      <c r="E25" s="19"/>
      <c r="F25" s="21"/>
      <c r="G25" s="22">
        <v>0.5923611111111111</v>
      </c>
      <c r="H25" s="6">
        <f t="shared" si="5"/>
        <v>0.31592592592592594</v>
      </c>
      <c r="I25" s="6">
        <f t="shared" si="6"/>
        <v>0.19745370370370371</v>
      </c>
      <c r="J25" s="70">
        <v>11</v>
      </c>
      <c r="K25" s="14"/>
      <c r="L25" s="144">
        <f t="shared" si="7"/>
        <v>0.7898148148148149</v>
      </c>
    </row>
    <row r="26" spans="1:12" ht="23.25" customHeight="1">
      <c r="A26" s="78"/>
      <c r="B26" s="5" t="s">
        <v>112</v>
      </c>
      <c r="C26" s="20">
        <v>0.3194444444444445</v>
      </c>
      <c r="D26" s="19"/>
      <c r="E26" s="19"/>
      <c r="F26" s="21"/>
      <c r="G26" s="22">
        <v>0.6381944444444444</v>
      </c>
      <c r="H26" s="6">
        <f t="shared" si="5"/>
        <v>0.3403703703703703</v>
      </c>
      <c r="I26" s="6">
        <f t="shared" si="6"/>
        <v>0.21273148148148147</v>
      </c>
      <c r="J26" s="70">
        <v>22</v>
      </c>
      <c r="L26" s="144">
        <f t="shared" si="7"/>
        <v>0.8509259259259259</v>
      </c>
    </row>
    <row r="27" spans="1:12" ht="23.25" customHeight="1">
      <c r="A27" s="78"/>
      <c r="B27" s="5" t="s">
        <v>95</v>
      </c>
      <c r="C27" s="20">
        <v>0.3194444444444445</v>
      </c>
      <c r="D27" s="19"/>
      <c r="E27" s="19"/>
      <c r="F27" s="21"/>
      <c r="G27" s="22">
        <v>0.6513888888888889</v>
      </c>
      <c r="H27" s="6">
        <f t="shared" si="5"/>
        <v>0.34740740740740744</v>
      </c>
      <c r="I27" s="6">
        <f t="shared" si="6"/>
        <v>0.21712962962962964</v>
      </c>
      <c r="J27" s="70">
        <v>26</v>
      </c>
      <c r="L27" s="144">
        <f t="shared" si="7"/>
        <v>0.8685185185185186</v>
      </c>
    </row>
    <row r="28" spans="1:12" ht="23.25" customHeight="1">
      <c r="A28" s="78"/>
      <c r="B28" s="5" t="s">
        <v>177</v>
      </c>
      <c r="C28" s="20">
        <v>0.3229166666666667</v>
      </c>
      <c r="D28" s="19"/>
      <c r="E28" s="19"/>
      <c r="F28" s="21"/>
      <c r="G28" s="22">
        <v>0.6722222222222222</v>
      </c>
      <c r="H28" s="6">
        <f t="shared" si="5"/>
        <v>0.35851851851851846</v>
      </c>
      <c r="I28" s="6">
        <f t="shared" si="6"/>
        <v>0.22407407407407404</v>
      </c>
      <c r="J28" s="70">
        <v>37</v>
      </c>
      <c r="K28" s="14">
        <v>0.6576388888888889</v>
      </c>
      <c r="L28" s="144">
        <f t="shared" si="7"/>
        <v>0.8962962962962961</v>
      </c>
    </row>
    <row r="29" spans="1:12" ht="23.25" customHeight="1">
      <c r="A29" s="78"/>
      <c r="B29" s="5" t="s">
        <v>206</v>
      </c>
      <c r="C29" s="20">
        <v>0.3645833333333333</v>
      </c>
      <c r="D29" s="19"/>
      <c r="E29" s="19"/>
      <c r="F29" s="21"/>
      <c r="G29" s="22">
        <v>0.7027777777777778</v>
      </c>
      <c r="H29" s="6">
        <f t="shared" si="5"/>
        <v>0.3748148148148148</v>
      </c>
      <c r="I29" s="6">
        <f t="shared" si="6"/>
        <v>0.23425925925925928</v>
      </c>
      <c r="J29" s="70">
        <v>47</v>
      </c>
      <c r="K29" s="14">
        <v>0.6576388888888889</v>
      </c>
      <c r="L29" s="144">
        <f t="shared" si="7"/>
        <v>0.9370370370370371</v>
      </c>
    </row>
    <row r="30" spans="1:12" ht="23.25" customHeight="1">
      <c r="A30" s="78"/>
      <c r="B30" s="5" t="s">
        <v>81</v>
      </c>
      <c r="C30" s="20">
        <v>0.37916666666666665</v>
      </c>
      <c r="D30" s="19"/>
      <c r="E30" s="19"/>
      <c r="F30" s="21"/>
      <c r="G30" s="23">
        <v>0.7444444444444445</v>
      </c>
      <c r="H30" s="6">
        <f t="shared" si="5"/>
        <v>0.3970370370370371</v>
      </c>
      <c r="I30" s="6">
        <f t="shared" si="6"/>
        <v>0.24814814814814817</v>
      </c>
      <c r="J30" s="70">
        <v>52</v>
      </c>
      <c r="L30" s="144">
        <f t="shared" si="7"/>
        <v>0.9925925925925927</v>
      </c>
    </row>
    <row r="31" spans="1:12" ht="23.25" customHeight="1">
      <c r="A31" s="78"/>
      <c r="B31" s="5" t="s">
        <v>179</v>
      </c>
      <c r="C31" s="20">
        <v>0.375</v>
      </c>
      <c r="D31" s="19"/>
      <c r="E31" s="19"/>
      <c r="F31" s="21"/>
      <c r="G31" s="22">
        <v>0.7937500000000001</v>
      </c>
      <c r="H31" s="6">
        <f t="shared" si="5"/>
        <v>0.4233333333333334</v>
      </c>
      <c r="I31" s="6">
        <f t="shared" si="6"/>
        <v>0.26458333333333334</v>
      </c>
      <c r="J31" s="70">
        <v>55</v>
      </c>
      <c r="L31" s="144">
        <f t="shared" si="7"/>
        <v>1.0583333333333333</v>
      </c>
    </row>
    <row r="32" spans="1:12" ht="23.25" customHeight="1">
      <c r="A32" s="78"/>
      <c r="B32" s="5" t="s">
        <v>207</v>
      </c>
      <c r="C32" s="20">
        <v>0.3993055555555556</v>
      </c>
      <c r="D32" s="19"/>
      <c r="E32" s="19"/>
      <c r="F32" s="21"/>
      <c r="G32" s="22">
        <v>0.8236111111111111</v>
      </c>
      <c r="H32" s="6">
        <f t="shared" si="5"/>
        <v>0.4392592592592592</v>
      </c>
      <c r="I32" s="6">
        <f t="shared" si="6"/>
        <v>0.274537037037037</v>
      </c>
      <c r="J32" s="70">
        <v>56</v>
      </c>
      <c r="L32" s="144">
        <f t="shared" si="7"/>
        <v>1.098148148148148</v>
      </c>
    </row>
    <row r="33" spans="1:12" ht="23.25" customHeight="1">
      <c r="A33" s="78"/>
      <c r="B33" s="5" t="s">
        <v>97</v>
      </c>
      <c r="C33" s="20">
        <v>0.4166666666666667</v>
      </c>
      <c r="D33" s="19"/>
      <c r="E33" s="19"/>
      <c r="F33" s="21"/>
      <c r="G33" s="22">
        <v>0.8715277777777778</v>
      </c>
      <c r="H33" s="6">
        <f t="shared" si="5"/>
        <v>0.46481481481481485</v>
      </c>
      <c r="I33" s="6">
        <f t="shared" si="6"/>
        <v>0.2905092592592593</v>
      </c>
      <c r="J33" s="70">
        <v>57</v>
      </c>
      <c r="L33" s="144">
        <f t="shared" si="7"/>
        <v>1.1620370370370372</v>
      </c>
    </row>
    <row r="34" spans="1:10" ht="20.25" customHeight="1">
      <c r="A34" s="89"/>
      <c r="B34" s="5" t="s">
        <v>0</v>
      </c>
      <c r="C34" s="20"/>
      <c r="D34" s="19"/>
      <c r="E34" s="19"/>
      <c r="F34" s="21"/>
      <c r="G34" s="23"/>
      <c r="H34" s="153" t="s">
        <v>0</v>
      </c>
      <c r="I34" s="67" t="s">
        <v>0</v>
      </c>
      <c r="J34" s="184" t="s">
        <v>0</v>
      </c>
    </row>
    <row r="35" spans="2:10" ht="24" customHeight="1" thickBot="1">
      <c r="B35" s="12"/>
      <c r="C35" s="198" t="s">
        <v>164</v>
      </c>
      <c r="D35" s="206">
        <v>26</v>
      </c>
      <c r="E35" s="229" t="s">
        <v>33</v>
      </c>
      <c r="F35" s="207" t="s">
        <v>211</v>
      </c>
      <c r="G35" s="230" t="s">
        <v>114</v>
      </c>
      <c r="H35" s="200">
        <v>0.05625</v>
      </c>
      <c r="I35" s="199" t="s">
        <v>212</v>
      </c>
      <c r="J35" s="231">
        <v>60</v>
      </c>
    </row>
    <row r="36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9"/>
  <sheetViews>
    <sheetView zoomScale="85" zoomScaleNormal="85" zoomScalePageLayoutView="0" workbookViewId="0" topLeftCell="B24">
      <selection activeCell="B24" sqref="A1:IV16384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4" width="11.28125" style="0" customWidth="1"/>
    <col min="5" max="5" width="12.421875" style="0" customWidth="1"/>
    <col min="6" max="6" width="0.42578125" style="0" customWidth="1"/>
    <col min="7" max="8" width="16.421875" style="0" hidden="1" customWidth="1"/>
    <col min="9" max="9" width="14.28125" style="0" customWidth="1"/>
    <col min="10" max="10" width="12.140625" style="0" customWidth="1"/>
    <col min="11" max="11" width="14.140625" style="0" customWidth="1"/>
    <col min="12" max="12" width="7.7109375" style="0" customWidth="1"/>
    <col min="13" max="13" width="13.00390625" style="98" customWidth="1"/>
  </cols>
  <sheetData>
    <row r="2" ht="13.5" thickBot="1"/>
    <row r="3" spans="2:12" ht="16.5" thickTop="1">
      <c r="B3" s="183" t="s">
        <v>221</v>
      </c>
      <c r="C3" s="43" t="s">
        <v>107</v>
      </c>
      <c r="D3" s="43"/>
      <c r="E3" s="43"/>
      <c r="F3" s="43"/>
      <c r="G3" s="43"/>
      <c r="H3" s="44"/>
      <c r="I3" s="187" t="s">
        <v>43</v>
      </c>
      <c r="J3" s="43"/>
      <c r="K3" s="90">
        <v>4825</v>
      </c>
      <c r="L3" s="47" t="s">
        <v>0</v>
      </c>
    </row>
    <row r="4" spans="2:12" ht="15.75">
      <c r="B4" s="55" t="s">
        <v>77</v>
      </c>
      <c r="C4" s="2"/>
      <c r="D4" s="2"/>
      <c r="E4" s="2"/>
      <c r="F4" s="28" t="s">
        <v>0</v>
      </c>
      <c r="G4" s="2"/>
      <c r="H4" s="3"/>
      <c r="I4" s="188" t="s">
        <v>99</v>
      </c>
      <c r="J4" s="2"/>
      <c r="K4" s="2" t="s">
        <v>0</v>
      </c>
      <c r="L4" s="49" t="s">
        <v>0</v>
      </c>
    </row>
    <row r="5" spans="2:13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2"/>
      <c r="L5" s="49"/>
      <c r="M5"/>
    </row>
    <row r="6" spans="2:13" ht="16.5" thickBot="1">
      <c r="B6" s="65" t="s">
        <v>26</v>
      </c>
      <c r="C6" s="33" t="s">
        <v>1</v>
      </c>
      <c r="D6" s="33" t="s">
        <v>2</v>
      </c>
      <c r="E6" s="34" t="s">
        <v>9</v>
      </c>
      <c r="F6" s="33" t="s">
        <v>10</v>
      </c>
      <c r="G6" s="34" t="s">
        <v>11</v>
      </c>
      <c r="H6" s="35" t="s">
        <v>18</v>
      </c>
      <c r="I6" s="36" t="s">
        <v>3</v>
      </c>
      <c r="J6" s="34" t="s">
        <v>4</v>
      </c>
      <c r="K6" s="34" t="s">
        <v>5</v>
      </c>
      <c r="L6" s="56" t="s">
        <v>33</v>
      </c>
      <c r="M6" s="13" t="s">
        <v>63</v>
      </c>
    </row>
    <row r="7" spans="1:13" ht="28.5" customHeight="1" thickTop="1">
      <c r="A7" s="78"/>
      <c r="B7" s="5" t="s">
        <v>35</v>
      </c>
      <c r="C7" s="30">
        <v>0.21666666666666667</v>
      </c>
      <c r="D7" s="19">
        <f>+E7-C7</f>
        <v>0.22638888888888886</v>
      </c>
      <c r="E7" s="32">
        <v>0.44305555555555554</v>
      </c>
      <c r="F7" s="67"/>
      <c r="G7" s="67"/>
      <c r="H7" s="146"/>
      <c r="I7" s="40">
        <v>0.65</v>
      </c>
      <c r="J7" s="6">
        <f>(+I7/4825)*1600</f>
        <v>0.2155440414507772</v>
      </c>
      <c r="K7" s="6">
        <f>(+I7/4825)*1000</f>
        <v>0.13471502590673576</v>
      </c>
      <c r="L7" s="100">
        <v>1</v>
      </c>
      <c r="M7" s="144">
        <f>(+I7/4825)*5000</f>
        <v>0.6735751295336788</v>
      </c>
    </row>
    <row r="8" spans="1:13" ht="28.5" customHeight="1">
      <c r="A8" s="78"/>
      <c r="B8" s="5" t="s">
        <v>70</v>
      </c>
      <c r="C8" s="20">
        <v>0.22152777777777777</v>
      </c>
      <c r="D8" s="19">
        <f aca="true" t="shared" si="0" ref="D8:D13">+E8-C8</f>
        <v>0.23194444444444445</v>
      </c>
      <c r="E8" s="6">
        <v>0.4534722222222222</v>
      </c>
      <c r="F8" s="67"/>
      <c r="G8" s="67"/>
      <c r="H8" s="21"/>
      <c r="I8" s="22">
        <v>0.6715277777777778</v>
      </c>
      <c r="J8" s="6">
        <f aca="true" t="shared" si="1" ref="J8:J13">(+I8/4825)*1600</f>
        <v>0.2226827864133564</v>
      </c>
      <c r="K8" s="6">
        <f aca="true" t="shared" si="2" ref="K8:K13">(+I8/4825)*1000</f>
        <v>0.13917674150834775</v>
      </c>
      <c r="L8" s="79">
        <v>2</v>
      </c>
      <c r="M8" s="144">
        <f aca="true" t="shared" si="3" ref="M8:M13">(+I8/4825)*5000</f>
        <v>0.6958837075417388</v>
      </c>
    </row>
    <row r="9" spans="1:13" ht="28.5" customHeight="1">
      <c r="A9" s="78"/>
      <c r="B9" s="5" t="s">
        <v>32</v>
      </c>
      <c r="C9" s="20">
        <v>0.22708333333333333</v>
      </c>
      <c r="D9" s="19">
        <f t="shared" si="0"/>
        <v>0.24930555555555559</v>
      </c>
      <c r="E9" s="6">
        <v>0.4763888888888889</v>
      </c>
      <c r="F9" s="19"/>
      <c r="G9" s="19"/>
      <c r="H9" s="21"/>
      <c r="I9" s="23">
        <v>0.7034722222222222</v>
      </c>
      <c r="J9" s="6">
        <f t="shared" si="1"/>
        <v>0.23327576280944154</v>
      </c>
      <c r="K9" s="6">
        <f t="shared" si="2"/>
        <v>0.14579735175590097</v>
      </c>
      <c r="L9" s="79">
        <v>4</v>
      </c>
      <c r="M9" s="144">
        <f t="shared" si="3"/>
        <v>0.7289867587795048</v>
      </c>
    </row>
    <row r="10" spans="1:13" ht="28.5" customHeight="1">
      <c r="A10" s="78"/>
      <c r="B10" s="5" t="s">
        <v>108</v>
      </c>
      <c r="C10" s="20">
        <v>0.23194444444444443</v>
      </c>
      <c r="D10" s="19">
        <f t="shared" si="0"/>
        <v>0.2569444444444444</v>
      </c>
      <c r="E10" s="6">
        <v>0.4888888888888889</v>
      </c>
      <c r="F10" s="19"/>
      <c r="G10" s="19"/>
      <c r="H10" s="21"/>
      <c r="I10" s="40">
        <v>0.71875</v>
      </c>
      <c r="J10" s="6">
        <f t="shared" si="1"/>
        <v>0.23834196891191708</v>
      </c>
      <c r="K10" s="6">
        <f t="shared" si="2"/>
        <v>0.1489637305699482</v>
      </c>
      <c r="L10" s="79">
        <v>7</v>
      </c>
      <c r="M10" s="144">
        <f t="shared" si="3"/>
        <v>0.7448186528497409</v>
      </c>
    </row>
    <row r="11" spans="1:13" ht="28.5" customHeight="1">
      <c r="A11" s="78"/>
      <c r="B11" s="5" t="s">
        <v>36</v>
      </c>
      <c r="C11" s="20">
        <v>0.22708333333333333</v>
      </c>
      <c r="D11" s="19">
        <f t="shared" si="0"/>
        <v>0.25555555555555554</v>
      </c>
      <c r="E11" s="6">
        <v>0.4826388888888889</v>
      </c>
      <c r="F11" s="19"/>
      <c r="G11" s="19"/>
      <c r="H11" s="21"/>
      <c r="I11" s="40">
        <v>0.7208333333333333</v>
      </c>
      <c r="J11" s="6">
        <f t="shared" si="1"/>
        <v>0.2390328151986183</v>
      </c>
      <c r="K11" s="6">
        <f t="shared" si="2"/>
        <v>0.14939550949913644</v>
      </c>
      <c r="L11" s="79">
        <v>8</v>
      </c>
      <c r="M11" s="144">
        <f t="shared" si="3"/>
        <v>0.7469775474956821</v>
      </c>
    </row>
    <row r="12" spans="1:13" ht="28.5" customHeight="1">
      <c r="A12" s="78"/>
      <c r="B12" s="5" t="s">
        <v>80</v>
      </c>
      <c r="C12" s="20">
        <v>0.22916666666666666</v>
      </c>
      <c r="D12" s="19">
        <f t="shared" si="0"/>
        <v>0.26597222222222217</v>
      </c>
      <c r="E12" s="6">
        <v>0.49513888888888885</v>
      </c>
      <c r="F12" s="19"/>
      <c r="G12" s="19"/>
      <c r="H12" s="21"/>
      <c r="I12" s="40">
        <v>0.7298611111111111</v>
      </c>
      <c r="J12" s="6">
        <f t="shared" si="1"/>
        <v>0.2420264824409902</v>
      </c>
      <c r="K12" s="6">
        <f t="shared" si="2"/>
        <v>0.15126655152561888</v>
      </c>
      <c r="L12" s="79">
        <v>12</v>
      </c>
      <c r="M12" s="144">
        <f t="shared" si="3"/>
        <v>0.7563327576280944</v>
      </c>
    </row>
    <row r="13" spans="1:13" ht="28.5" customHeight="1">
      <c r="A13" s="78"/>
      <c r="B13" s="5" t="s">
        <v>87</v>
      </c>
      <c r="C13" s="20">
        <v>0.23958333333333334</v>
      </c>
      <c r="D13" s="19">
        <f t="shared" si="0"/>
        <v>0.2583333333333333</v>
      </c>
      <c r="E13" s="6">
        <v>0.4979166666666666</v>
      </c>
      <c r="F13" s="19"/>
      <c r="G13" s="19"/>
      <c r="H13" s="21"/>
      <c r="I13" s="29">
        <v>0.75</v>
      </c>
      <c r="J13" s="6">
        <f t="shared" si="1"/>
        <v>0.2487046632124352</v>
      </c>
      <c r="K13" s="6">
        <f t="shared" si="2"/>
        <v>0.15544041450777202</v>
      </c>
      <c r="L13" s="79">
        <v>14</v>
      </c>
      <c r="M13" s="144">
        <f t="shared" si="3"/>
        <v>0.7772020725388601</v>
      </c>
    </row>
    <row r="14" spans="1:12" ht="16.5" customHeight="1">
      <c r="A14" s="78"/>
      <c r="B14" s="5"/>
      <c r="C14" s="20"/>
      <c r="D14" s="67"/>
      <c r="E14" s="6"/>
      <c r="F14" s="19"/>
      <c r="G14" s="6"/>
      <c r="H14" s="21"/>
      <c r="I14" s="22"/>
      <c r="J14" s="16"/>
      <c r="K14" s="16"/>
      <c r="L14" s="79"/>
    </row>
    <row r="15" spans="2:12" ht="23.25" customHeight="1">
      <c r="B15" s="237"/>
      <c r="C15" s="261" t="s">
        <v>199</v>
      </c>
      <c r="D15" s="262"/>
      <c r="E15" s="243" t="s">
        <v>232</v>
      </c>
      <c r="F15" s="263" t="s">
        <v>200</v>
      </c>
      <c r="G15" s="263"/>
      <c r="H15" s="11">
        <v>25</v>
      </c>
      <c r="I15" s="235" t="s">
        <v>114</v>
      </c>
      <c r="J15" s="19">
        <v>0.07083333333333333</v>
      </c>
      <c r="K15" s="236" t="s">
        <v>215</v>
      </c>
      <c r="L15" s="177">
        <v>42</v>
      </c>
    </row>
    <row r="16" spans="2:17" ht="16.5" thickBot="1">
      <c r="B16" s="66" t="s">
        <v>14</v>
      </c>
      <c r="C16" s="61" t="s">
        <v>7</v>
      </c>
      <c r="D16" s="61" t="s">
        <v>2</v>
      </c>
      <c r="E16" s="25" t="s">
        <v>9</v>
      </c>
      <c r="F16" s="33" t="s">
        <v>10</v>
      </c>
      <c r="G16" s="34" t="s">
        <v>11</v>
      </c>
      <c r="H16" s="147" t="s">
        <v>18</v>
      </c>
      <c r="I16" s="63" t="s">
        <v>3</v>
      </c>
      <c r="J16" s="27" t="s">
        <v>4</v>
      </c>
      <c r="K16" s="34" t="s">
        <v>5</v>
      </c>
      <c r="L16" s="57" t="s">
        <v>33</v>
      </c>
      <c r="M16" s="180"/>
      <c r="Q16" s="186">
        <v>0.027777777777777776</v>
      </c>
    </row>
    <row r="17" spans="1:13" ht="25.5" customHeight="1" thickTop="1">
      <c r="A17" s="78"/>
      <c r="B17" s="5" t="s">
        <v>89</v>
      </c>
      <c r="C17" s="30">
        <v>0.23750000000000002</v>
      </c>
      <c r="D17" s="19">
        <f aca="true" t="shared" si="4" ref="D17:D28">+E17-C17</f>
        <v>0.28194444444444444</v>
      </c>
      <c r="E17" s="32">
        <v>0.5194444444444445</v>
      </c>
      <c r="F17" s="19"/>
      <c r="G17" s="157"/>
      <c r="H17" s="146"/>
      <c r="I17" s="40">
        <v>0.7694444444444444</v>
      </c>
      <c r="J17" s="6">
        <f aca="true" t="shared" si="5" ref="J17:J28">(+I17/4825)*1600</f>
        <v>0.25515256188831315</v>
      </c>
      <c r="K17" s="6">
        <f aca="true" t="shared" si="6" ref="K17:K28">(+I17/4825)*1000</f>
        <v>0.15947035118019573</v>
      </c>
      <c r="L17" s="75">
        <v>2</v>
      </c>
      <c r="M17" s="144">
        <f aca="true" t="shared" si="7" ref="M17:M28">(+I17/4825)*5000</f>
        <v>0.7973517559009786</v>
      </c>
    </row>
    <row r="18" spans="1:13" ht="25.5" customHeight="1">
      <c r="A18" s="78"/>
      <c r="B18" s="5" t="s">
        <v>165</v>
      </c>
      <c r="C18" s="20">
        <v>0.24583333333333335</v>
      </c>
      <c r="D18" s="19">
        <f t="shared" si="4"/>
        <v>0.27847222222222223</v>
      </c>
      <c r="E18" s="6">
        <v>0.5243055555555556</v>
      </c>
      <c r="F18" s="19"/>
      <c r="G18" s="132"/>
      <c r="H18" s="21"/>
      <c r="I18" s="40">
        <v>0.7805555555555556</v>
      </c>
      <c r="J18" s="6">
        <f t="shared" si="5"/>
        <v>0.2588370754173863</v>
      </c>
      <c r="K18" s="6">
        <f t="shared" si="6"/>
        <v>0.16177317213586645</v>
      </c>
      <c r="L18" s="75">
        <v>3</v>
      </c>
      <c r="M18" s="144">
        <f t="shared" si="7"/>
        <v>0.8088658606793322</v>
      </c>
    </row>
    <row r="19" spans="1:13" ht="25.5" customHeight="1">
      <c r="A19" s="78"/>
      <c r="B19" s="5" t="s">
        <v>75</v>
      </c>
      <c r="C19" s="20">
        <v>0.2590277777777778</v>
      </c>
      <c r="D19" s="19">
        <f t="shared" si="4"/>
        <v>0.28263888888888883</v>
      </c>
      <c r="E19" s="6">
        <v>0.5416666666666666</v>
      </c>
      <c r="F19" s="19"/>
      <c r="G19" s="93"/>
      <c r="H19" s="21"/>
      <c r="I19" s="29">
        <v>0.7923611111111111</v>
      </c>
      <c r="J19" s="6">
        <f t="shared" si="5"/>
        <v>0.26275187104202646</v>
      </c>
      <c r="K19" s="6">
        <f t="shared" si="6"/>
        <v>0.16421991940126654</v>
      </c>
      <c r="L19" s="79">
        <v>6</v>
      </c>
      <c r="M19" s="144">
        <f t="shared" si="7"/>
        <v>0.8210995970063327</v>
      </c>
    </row>
    <row r="20" spans="1:13" ht="25.5" customHeight="1">
      <c r="A20" s="78"/>
      <c r="B20" s="5" t="s">
        <v>166</v>
      </c>
      <c r="C20" s="20">
        <v>0.26666666666666666</v>
      </c>
      <c r="D20" s="19">
        <f t="shared" si="4"/>
        <v>0.29930555555555555</v>
      </c>
      <c r="E20" s="6">
        <v>0.5659722222222222</v>
      </c>
      <c r="F20" s="19"/>
      <c r="G20" s="93"/>
      <c r="H20" s="21"/>
      <c r="I20" s="29">
        <v>0.8340277777777777</v>
      </c>
      <c r="J20" s="6">
        <f t="shared" si="5"/>
        <v>0.2765687967760506</v>
      </c>
      <c r="K20" s="6">
        <f t="shared" si="6"/>
        <v>0.17285549798503166</v>
      </c>
      <c r="L20" s="79">
        <v>8</v>
      </c>
      <c r="M20" s="144">
        <f t="shared" si="7"/>
        <v>0.8642774899251583</v>
      </c>
    </row>
    <row r="21" spans="1:13" ht="25.5" customHeight="1">
      <c r="A21" s="78"/>
      <c r="B21" s="5" t="s">
        <v>162</v>
      </c>
      <c r="C21" s="20">
        <v>0.2625</v>
      </c>
      <c r="D21" s="19">
        <f t="shared" si="4"/>
        <v>0.3069444444444444</v>
      </c>
      <c r="E21" s="6">
        <v>0.5694444444444444</v>
      </c>
      <c r="F21" s="19"/>
      <c r="G21" s="93"/>
      <c r="H21" s="21"/>
      <c r="I21" s="23">
        <v>0.8458333333333333</v>
      </c>
      <c r="J21" s="6">
        <f t="shared" si="5"/>
        <v>0.2804835924006909</v>
      </c>
      <c r="K21" s="6">
        <f t="shared" si="6"/>
        <v>0.17530224525043178</v>
      </c>
      <c r="L21" s="70">
        <v>10</v>
      </c>
      <c r="M21" s="144">
        <f t="shared" si="7"/>
        <v>0.8765112262521589</v>
      </c>
    </row>
    <row r="22" spans="1:13" ht="25.5" customHeight="1">
      <c r="A22" s="78"/>
      <c r="B22" s="5" t="s">
        <v>90</v>
      </c>
      <c r="C22" s="20">
        <v>0.27708333333333335</v>
      </c>
      <c r="D22" s="19">
        <f t="shared" si="4"/>
        <v>0.3270833333333333</v>
      </c>
      <c r="E22" s="6">
        <v>0.6041666666666666</v>
      </c>
      <c r="F22" s="19"/>
      <c r="G22" s="93"/>
      <c r="H22" s="21"/>
      <c r="I22" s="23">
        <v>0.8875000000000001</v>
      </c>
      <c r="J22" s="6">
        <f t="shared" si="5"/>
        <v>0.2943005181347151</v>
      </c>
      <c r="K22" s="6">
        <f t="shared" si="6"/>
        <v>0.1839378238341969</v>
      </c>
      <c r="L22" s="70">
        <v>16</v>
      </c>
      <c r="M22" s="144">
        <f t="shared" si="7"/>
        <v>0.9196891191709846</v>
      </c>
    </row>
    <row r="23" spans="1:13" ht="25.5" customHeight="1">
      <c r="A23" s="78"/>
      <c r="B23" s="5" t="s">
        <v>127</v>
      </c>
      <c r="C23" s="20">
        <v>0.2791666666666667</v>
      </c>
      <c r="D23" s="19">
        <f t="shared" si="4"/>
        <v>0.3284722222222223</v>
      </c>
      <c r="E23" s="93">
        <v>0.607638888888889</v>
      </c>
      <c r="F23" s="19"/>
      <c r="G23" s="93"/>
      <c r="H23" s="21"/>
      <c r="I23" s="23">
        <v>0.8979166666666667</v>
      </c>
      <c r="J23" s="6">
        <f t="shared" si="5"/>
        <v>0.29775474956822107</v>
      </c>
      <c r="K23" s="6">
        <f t="shared" si="6"/>
        <v>0.18609671848013817</v>
      </c>
      <c r="L23" s="70">
        <v>18</v>
      </c>
      <c r="M23" s="144">
        <f t="shared" si="7"/>
        <v>0.9304835924006908</v>
      </c>
    </row>
    <row r="24" spans="1:13" ht="25.5" customHeight="1">
      <c r="A24" s="78"/>
      <c r="B24" s="5" t="s">
        <v>201</v>
      </c>
      <c r="C24" s="20">
        <v>0.28750000000000003</v>
      </c>
      <c r="D24" s="19">
        <f t="shared" si="4"/>
        <v>0.3201388888888889</v>
      </c>
      <c r="E24" s="6">
        <v>0.607638888888889</v>
      </c>
      <c r="F24" s="19"/>
      <c r="G24" s="158"/>
      <c r="H24" s="21"/>
      <c r="I24" s="22">
        <v>0.9020833333333332</v>
      </c>
      <c r="J24" s="6">
        <f t="shared" si="5"/>
        <v>0.29913644214162344</v>
      </c>
      <c r="K24" s="6">
        <f t="shared" si="6"/>
        <v>0.18696027633851467</v>
      </c>
      <c r="L24" s="156">
        <v>19</v>
      </c>
      <c r="M24" s="144">
        <f t="shared" si="7"/>
        <v>0.9348013816925733</v>
      </c>
    </row>
    <row r="25" spans="1:13" ht="25.5" customHeight="1">
      <c r="A25" s="78"/>
      <c r="B25" s="5" t="s">
        <v>168</v>
      </c>
      <c r="C25" s="20">
        <v>0.29583333333333334</v>
      </c>
      <c r="D25" s="19">
        <f t="shared" si="4"/>
        <v>0.31736111111111115</v>
      </c>
      <c r="E25" s="6">
        <v>0.6131944444444445</v>
      </c>
      <c r="F25" s="19"/>
      <c r="G25" s="93"/>
      <c r="H25" s="21"/>
      <c r="I25" s="22">
        <v>0.9034722222222222</v>
      </c>
      <c r="J25" s="6">
        <f t="shared" si="5"/>
        <v>0.29959700633275765</v>
      </c>
      <c r="K25" s="6">
        <f t="shared" si="6"/>
        <v>0.18724812895797352</v>
      </c>
      <c r="L25" s="156">
        <v>20</v>
      </c>
      <c r="M25" s="144">
        <f t="shared" si="7"/>
        <v>0.9362406447898676</v>
      </c>
    </row>
    <row r="26" spans="1:13" ht="24.75" customHeight="1">
      <c r="A26" s="78"/>
      <c r="B26" s="5" t="s">
        <v>222</v>
      </c>
      <c r="C26" s="20">
        <v>0.25277777777777777</v>
      </c>
      <c r="D26" s="19">
        <f t="shared" si="4"/>
        <v>0.39236111111111105</v>
      </c>
      <c r="E26" s="6">
        <v>0.6451388888888888</v>
      </c>
      <c r="F26" s="19"/>
      <c r="G26" s="93"/>
      <c r="H26" s="21"/>
      <c r="I26" s="23">
        <v>0.9777777777777777</v>
      </c>
      <c r="J26" s="6">
        <f t="shared" si="5"/>
        <v>0.32423719055843403</v>
      </c>
      <c r="K26" s="6">
        <f t="shared" si="6"/>
        <v>0.2026482440990213</v>
      </c>
      <c r="L26" s="189">
        <v>25</v>
      </c>
      <c r="M26" s="144">
        <f t="shared" si="7"/>
        <v>1.0132412204951065</v>
      </c>
    </row>
    <row r="27" spans="1:13" ht="24.75" customHeight="1">
      <c r="A27" s="78"/>
      <c r="B27" s="5" t="s">
        <v>169</v>
      </c>
      <c r="C27" s="20">
        <v>0.29583333333333334</v>
      </c>
      <c r="D27" s="19">
        <f t="shared" si="4"/>
        <v>0.3465277777777777</v>
      </c>
      <c r="E27" s="6">
        <v>0.642361111111111</v>
      </c>
      <c r="F27" s="19"/>
      <c r="G27" s="93"/>
      <c r="H27" s="21"/>
      <c r="I27" s="40">
        <v>0.9805555555555556</v>
      </c>
      <c r="J27" s="6">
        <f t="shared" si="5"/>
        <v>0.32515831894070235</v>
      </c>
      <c r="K27" s="6">
        <f t="shared" si="6"/>
        <v>0.20322394933793897</v>
      </c>
      <c r="L27" s="75">
        <v>26</v>
      </c>
      <c r="M27" s="144">
        <f t="shared" si="7"/>
        <v>1.016119746689695</v>
      </c>
    </row>
    <row r="28" spans="1:13" ht="24.75" customHeight="1">
      <c r="A28" s="78"/>
      <c r="B28" s="5" t="s">
        <v>163</v>
      </c>
      <c r="C28" s="151">
        <v>0.3013888888888889</v>
      </c>
      <c r="D28" s="19">
        <f t="shared" si="4"/>
        <v>0.39791666666666675</v>
      </c>
      <c r="E28" s="16">
        <v>0.6993055555555556</v>
      </c>
      <c r="F28" s="67"/>
      <c r="G28" s="181"/>
      <c r="H28" s="146"/>
      <c r="I28" s="29" t="s">
        <v>229</v>
      </c>
      <c r="J28" s="6">
        <f t="shared" si="5"/>
        <v>0.3465745538284398</v>
      </c>
      <c r="K28" s="6">
        <f t="shared" si="6"/>
        <v>0.21660909614277488</v>
      </c>
      <c r="L28" s="79">
        <v>32</v>
      </c>
      <c r="M28" s="144">
        <f t="shared" si="7"/>
        <v>1.0830454807138743</v>
      </c>
    </row>
    <row r="29" spans="1:12" ht="18.75" customHeight="1">
      <c r="A29" s="78"/>
      <c r="B29" s="5"/>
      <c r="C29" s="151"/>
      <c r="D29" s="67"/>
      <c r="E29" s="16"/>
      <c r="F29" s="67"/>
      <c r="G29" s="16"/>
      <c r="H29" s="146"/>
      <c r="I29" s="29"/>
      <c r="J29" s="155"/>
      <c r="K29" s="158"/>
      <c r="L29" s="79"/>
    </row>
    <row r="30" spans="2:12" ht="23.25" customHeight="1" thickBot="1">
      <c r="B30" s="237"/>
      <c r="C30" s="261" t="s">
        <v>199</v>
      </c>
      <c r="D30" s="262"/>
      <c r="E30" s="243" t="s">
        <v>158</v>
      </c>
      <c r="F30" s="263" t="s">
        <v>200</v>
      </c>
      <c r="G30" s="263"/>
      <c r="H30" s="11">
        <v>29</v>
      </c>
      <c r="I30" s="235" t="s">
        <v>114</v>
      </c>
      <c r="J30" s="19">
        <v>0.11805555555555557</v>
      </c>
      <c r="K30" s="236" t="s">
        <v>215</v>
      </c>
      <c r="L30" s="177">
        <v>36</v>
      </c>
    </row>
    <row r="31" spans="1:13" ht="18.75" customHeight="1" thickBot="1" thickTop="1">
      <c r="A31" s="78"/>
      <c r="B31" s="87" t="s">
        <v>109</v>
      </c>
      <c r="C31" s="81" t="s">
        <v>7</v>
      </c>
      <c r="D31" s="81" t="s">
        <v>0</v>
      </c>
      <c r="E31" s="82" t="s">
        <v>0</v>
      </c>
      <c r="F31" s="83" t="s">
        <v>0</v>
      </c>
      <c r="G31" s="83"/>
      <c r="H31" s="84"/>
      <c r="I31" s="85" t="s">
        <v>3</v>
      </c>
      <c r="J31" s="88" t="s">
        <v>118</v>
      </c>
      <c r="K31" s="86" t="s">
        <v>0</v>
      </c>
      <c r="L31" s="91" t="s">
        <v>33</v>
      </c>
      <c r="M31" s="98" t="s">
        <v>120</v>
      </c>
    </row>
    <row r="32" spans="1:13" ht="25.5" customHeight="1" thickTop="1">
      <c r="A32" s="78"/>
      <c r="B32" s="5" t="s">
        <v>167</v>
      </c>
      <c r="C32" s="20">
        <v>0.2833333333333333</v>
      </c>
      <c r="D32" s="19"/>
      <c r="E32" s="6"/>
      <c r="F32" s="19"/>
      <c r="G32" s="6"/>
      <c r="H32" s="11"/>
      <c r="I32" s="64">
        <v>0.5833333333333334</v>
      </c>
      <c r="J32" s="6">
        <f aca="true" t="shared" si="8" ref="J32:J37">+I32/2</f>
        <v>0.2916666666666667</v>
      </c>
      <c r="K32" s="6"/>
      <c r="L32" s="70">
        <v>11</v>
      </c>
      <c r="M32" s="144">
        <f aca="true" t="shared" si="9" ref="M32:M37">(+I32/3200)*3000</f>
        <v>0.546875</v>
      </c>
    </row>
    <row r="33" spans="1:13" ht="25.5" customHeight="1">
      <c r="A33" s="78"/>
      <c r="B33" s="5" t="s">
        <v>181</v>
      </c>
      <c r="C33" s="20">
        <v>0.31736111111111115</v>
      </c>
      <c r="D33" s="19"/>
      <c r="E33" s="6"/>
      <c r="F33" s="19"/>
      <c r="G33" s="6"/>
      <c r="H33" s="11"/>
      <c r="I33" s="64">
        <v>0.6694444444444444</v>
      </c>
      <c r="J33" s="6">
        <f t="shared" si="8"/>
        <v>0.3347222222222222</v>
      </c>
      <c r="K33" s="6"/>
      <c r="L33" s="70">
        <v>29</v>
      </c>
      <c r="M33" s="144">
        <f t="shared" si="9"/>
        <v>0.6276041666666666</v>
      </c>
    </row>
    <row r="34" spans="1:13" ht="25.5" customHeight="1">
      <c r="A34" s="78"/>
      <c r="B34" s="5" t="s">
        <v>117</v>
      </c>
      <c r="C34" s="20">
        <v>0.31527777777777777</v>
      </c>
      <c r="D34" s="19"/>
      <c r="E34" s="6"/>
      <c r="F34" s="19"/>
      <c r="G34" s="6"/>
      <c r="H34" s="11"/>
      <c r="I34" s="64">
        <v>0.7465277777777778</v>
      </c>
      <c r="J34" s="6">
        <f t="shared" si="8"/>
        <v>0.3732638888888889</v>
      </c>
      <c r="K34" s="6"/>
      <c r="L34" s="70">
        <v>37</v>
      </c>
      <c r="M34" s="144">
        <f t="shared" si="9"/>
        <v>0.6998697916666667</v>
      </c>
    </row>
    <row r="35" spans="1:13" ht="25.5" customHeight="1">
      <c r="A35" s="78"/>
      <c r="B35" s="5" t="s">
        <v>170</v>
      </c>
      <c r="C35" s="20">
        <v>0.31736111111111115</v>
      </c>
      <c r="D35" s="19"/>
      <c r="E35" s="6"/>
      <c r="F35" s="19"/>
      <c r="G35" s="6"/>
      <c r="H35" s="11"/>
      <c r="I35" s="64">
        <v>0.686111111111111</v>
      </c>
      <c r="J35" s="6">
        <f t="shared" si="8"/>
        <v>0.3430555555555555</v>
      </c>
      <c r="K35" s="6"/>
      <c r="L35" s="70">
        <v>34</v>
      </c>
      <c r="M35" s="144">
        <f t="shared" si="9"/>
        <v>0.6432291666666666</v>
      </c>
    </row>
    <row r="36" spans="1:13" ht="25.5" customHeight="1">
      <c r="A36" s="78"/>
      <c r="B36" s="5" t="s">
        <v>223</v>
      </c>
      <c r="C36" s="20">
        <v>0.3333333333333333</v>
      </c>
      <c r="D36" s="19"/>
      <c r="E36" s="6"/>
      <c r="F36" s="19"/>
      <c r="G36" s="6"/>
      <c r="H36" s="11"/>
      <c r="I36" s="64">
        <v>0.7347222222222222</v>
      </c>
      <c r="J36" s="6">
        <f t="shared" si="8"/>
        <v>0.3673611111111111</v>
      </c>
      <c r="K36" s="6"/>
      <c r="L36" s="70">
        <v>35</v>
      </c>
      <c r="M36" s="144">
        <f t="shared" si="9"/>
        <v>0.6888020833333333</v>
      </c>
    </row>
    <row r="37" spans="1:13" ht="25.5" customHeight="1">
      <c r="A37" s="78"/>
      <c r="B37" s="5" t="s">
        <v>224</v>
      </c>
      <c r="C37" s="20">
        <v>0.3354166666666667</v>
      </c>
      <c r="D37" s="19"/>
      <c r="E37" s="6"/>
      <c r="F37" s="19"/>
      <c r="G37" s="6"/>
      <c r="H37" s="11"/>
      <c r="I37" s="64">
        <v>0.7472222222222222</v>
      </c>
      <c r="J37" s="6">
        <f t="shared" si="8"/>
        <v>0.3736111111111111</v>
      </c>
      <c r="K37" s="6"/>
      <c r="L37" s="70">
        <v>38</v>
      </c>
      <c r="M37" s="144">
        <f t="shared" si="9"/>
        <v>0.7005208333333334</v>
      </c>
    </row>
    <row r="38" spans="1:13" ht="21.75" customHeight="1">
      <c r="A38" s="78"/>
      <c r="B38" s="5"/>
      <c r="C38" s="20"/>
      <c r="D38" s="19"/>
      <c r="E38" s="6"/>
      <c r="F38" s="19"/>
      <c r="G38" s="6"/>
      <c r="H38" s="11"/>
      <c r="I38" s="64"/>
      <c r="J38" s="6"/>
      <c r="K38" s="6"/>
      <c r="L38" s="70"/>
      <c r="M38" s="144"/>
    </row>
    <row r="39" spans="2:12" ht="24" customHeight="1">
      <c r="B39" s="237"/>
      <c r="C39" s="261" t="s">
        <v>199</v>
      </c>
      <c r="D39" s="262"/>
      <c r="E39" s="243" t="s">
        <v>233</v>
      </c>
      <c r="F39" s="263" t="s">
        <v>200</v>
      </c>
      <c r="G39" s="263"/>
      <c r="H39" s="11">
        <v>146</v>
      </c>
      <c r="I39" s="235" t="s">
        <v>114</v>
      </c>
      <c r="J39" s="19">
        <v>0.15138888888888888</v>
      </c>
      <c r="K39" s="236" t="s">
        <v>215</v>
      </c>
      <c r="L39" s="177">
        <v>59</v>
      </c>
    </row>
  </sheetData>
  <sheetProtection/>
  <mergeCells count="6">
    <mergeCell ref="C15:D15"/>
    <mergeCell ref="F15:G15"/>
    <mergeCell ref="C30:D30"/>
    <mergeCell ref="F30:G30"/>
    <mergeCell ref="C39:D39"/>
    <mergeCell ref="F39:G39"/>
  </mergeCells>
  <printOptions/>
  <pageMargins left="0.5" right="0.5" top="0.5" bottom="0.5" header="0.5" footer="0.5"/>
  <pageSetup fitToHeight="1" fitToWidth="1" horizontalDpi="600" verticalDpi="600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zoomScalePageLayoutView="0" workbookViewId="0" topLeftCell="A2">
      <selection activeCell="B15" sqref="B15:J15"/>
    </sheetView>
  </sheetViews>
  <sheetFormatPr defaultColWidth="9.140625" defaultRowHeight="12.75"/>
  <cols>
    <col min="2" max="2" width="20.7109375" style="0" customWidth="1"/>
    <col min="3" max="3" width="10.8515625" style="0" customWidth="1"/>
    <col min="4" max="4" width="10.421875" style="0" customWidth="1"/>
    <col min="5" max="6" width="12.42187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71" customWidth="1"/>
    <col min="11" max="11" width="8.28125" style="190" customWidth="1"/>
    <col min="12" max="12" width="7.28125" style="190" customWidth="1"/>
  </cols>
  <sheetData>
    <row r="2" ht="13.5" thickBot="1"/>
    <row r="3" spans="2:10" ht="16.5" thickTop="1">
      <c r="B3" s="42" t="s">
        <v>221</v>
      </c>
      <c r="C3" s="43" t="s">
        <v>107</v>
      </c>
      <c r="D3" s="43"/>
      <c r="E3" s="43"/>
      <c r="F3" s="44"/>
      <c r="G3" s="45" t="s">
        <v>78</v>
      </c>
      <c r="H3" s="46"/>
      <c r="I3" s="46"/>
      <c r="J3" s="72"/>
    </row>
    <row r="4" spans="2:10" ht="15.75">
      <c r="B4" s="48" t="s">
        <v>227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28</v>
      </c>
      <c r="C6" s="33" t="s">
        <v>1</v>
      </c>
      <c r="D6" s="33" t="s">
        <v>2</v>
      </c>
      <c r="E6" s="39" t="s">
        <v>23</v>
      </c>
      <c r="F6" s="35" t="s">
        <v>22</v>
      </c>
      <c r="G6" s="36" t="s">
        <v>3</v>
      </c>
      <c r="H6" s="39" t="s">
        <v>214</v>
      </c>
      <c r="I6" s="39" t="s">
        <v>208</v>
      </c>
      <c r="J6" s="74" t="s">
        <v>33</v>
      </c>
      <c r="K6" s="191"/>
    </row>
    <row r="7" spans="1:11" ht="27" customHeight="1" thickTop="1">
      <c r="A7" s="78"/>
      <c r="B7" s="38" t="s">
        <v>71</v>
      </c>
      <c r="C7" s="20">
        <v>0.24722222222222223</v>
      </c>
      <c r="D7" s="19">
        <f aca="true" t="shared" si="0" ref="D7:D14">+E7-C7</f>
        <v>0.28055555555555556</v>
      </c>
      <c r="E7" s="19">
        <v>0.5277777777777778</v>
      </c>
      <c r="F7" s="21">
        <f aca="true" t="shared" si="1" ref="F7:F14">+G7-E7</f>
        <v>0.14444444444444438</v>
      </c>
      <c r="G7" s="23">
        <v>0.6722222222222222</v>
      </c>
      <c r="H7" s="6">
        <f aca="true" t="shared" si="2" ref="H7:H14">(+G7/4000)*1600</f>
        <v>0.26888888888888884</v>
      </c>
      <c r="I7" s="6">
        <f aca="true" t="shared" si="3" ref="I7:I14">(+G7/4000)*1000</f>
        <v>0.16805555555555554</v>
      </c>
      <c r="J7" s="75">
        <v>2</v>
      </c>
      <c r="K7" s="192"/>
    </row>
    <row r="8" spans="1:11" ht="27" customHeight="1">
      <c r="A8" s="78"/>
      <c r="B8" s="5" t="s">
        <v>175</v>
      </c>
      <c r="C8" s="20">
        <v>0.25625000000000003</v>
      </c>
      <c r="D8" s="19">
        <f t="shared" si="0"/>
        <v>0.2888888888888889</v>
      </c>
      <c r="E8" s="19">
        <v>0.545138888888889</v>
      </c>
      <c r="F8" s="21">
        <f t="shared" si="1"/>
        <v>0.14097222222222205</v>
      </c>
      <c r="G8" s="23">
        <v>0.686111111111111</v>
      </c>
      <c r="H8" s="6">
        <f t="shared" si="2"/>
        <v>0.2744444444444444</v>
      </c>
      <c r="I8" s="6">
        <f t="shared" si="3"/>
        <v>0.17152777777777775</v>
      </c>
      <c r="J8" s="70">
        <v>3</v>
      </c>
      <c r="K8" s="192"/>
    </row>
    <row r="9" spans="1:11" ht="27" customHeight="1">
      <c r="A9" s="78"/>
      <c r="B9" s="5" t="s">
        <v>62</v>
      </c>
      <c r="C9" s="20">
        <v>0.25625000000000003</v>
      </c>
      <c r="D9" s="19">
        <f t="shared" si="0"/>
        <v>0.2902777777777778</v>
      </c>
      <c r="E9" s="19">
        <v>0.5465277777777778</v>
      </c>
      <c r="F9" s="21">
        <f t="shared" si="1"/>
        <v>0.1416666666666666</v>
      </c>
      <c r="G9" s="23">
        <v>0.6881944444444444</v>
      </c>
      <c r="H9" s="6">
        <f t="shared" si="2"/>
        <v>0.27527777777777773</v>
      </c>
      <c r="I9" s="6">
        <f t="shared" si="3"/>
        <v>0.1720486111111111</v>
      </c>
      <c r="J9" s="70">
        <v>4</v>
      </c>
      <c r="K9" s="192"/>
    </row>
    <row r="10" spans="1:11" ht="27" customHeight="1">
      <c r="A10" s="78"/>
      <c r="B10" s="5" t="s">
        <v>61</v>
      </c>
      <c r="C10" s="20">
        <v>0.25625000000000003</v>
      </c>
      <c r="D10" s="19">
        <f t="shared" si="0"/>
        <v>0.29097222222222213</v>
      </c>
      <c r="E10" s="19">
        <v>0.5472222222222222</v>
      </c>
      <c r="F10" s="21">
        <f t="shared" si="1"/>
        <v>0.1444444444444446</v>
      </c>
      <c r="G10" s="23">
        <v>0.6916666666666668</v>
      </c>
      <c r="H10" s="6">
        <f t="shared" si="2"/>
        <v>0.27666666666666667</v>
      </c>
      <c r="I10" s="6">
        <f t="shared" si="3"/>
        <v>0.1729166666666667</v>
      </c>
      <c r="J10" s="70">
        <v>6</v>
      </c>
      <c r="K10" s="192"/>
    </row>
    <row r="11" spans="1:11" ht="27" customHeight="1">
      <c r="A11" s="78"/>
      <c r="B11" s="5" t="s">
        <v>92</v>
      </c>
      <c r="C11" s="20">
        <v>0.2625</v>
      </c>
      <c r="D11" s="19">
        <f t="shared" si="0"/>
        <v>0.3104166666666666</v>
      </c>
      <c r="E11" s="19">
        <v>0.5729166666666666</v>
      </c>
      <c r="F11" s="21">
        <f t="shared" si="1"/>
        <v>0.15694444444444444</v>
      </c>
      <c r="G11" s="23">
        <v>0.7298611111111111</v>
      </c>
      <c r="H11" s="6">
        <f t="shared" si="2"/>
        <v>0.2919444444444444</v>
      </c>
      <c r="I11" s="6">
        <f t="shared" si="3"/>
        <v>0.18246527777777777</v>
      </c>
      <c r="J11" s="70">
        <v>11</v>
      </c>
      <c r="K11" s="192"/>
    </row>
    <row r="12" spans="1:11" ht="27" customHeight="1">
      <c r="A12" s="78"/>
      <c r="B12" s="5" t="s">
        <v>205</v>
      </c>
      <c r="C12" s="20">
        <v>0.2743055555555555</v>
      </c>
      <c r="D12" s="19">
        <f t="shared" si="0"/>
        <v>0.3131944444444445</v>
      </c>
      <c r="E12" s="19">
        <v>0.5875</v>
      </c>
      <c r="F12" s="21">
        <f t="shared" si="1"/>
        <v>0.16041666666666665</v>
      </c>
      <c r="G12" s="23">
        <v>0.7479166666666667</v>
      </c>
      <c r="H12" s="6">
        <f t="shared" si="2"/>
        <v>0.2991666666666667</v>
      </c>
      <c r="I12" s="6">
        <f t="shared" si="3"/>
        <v>0.18697916666666667</v>
      </c>
      <c r="J12" s="70">
        <v>12</v>
      </c>
      <c r="K12" s="192"/>
    </row>
    <row r="13" spans="1:11" ht="27" customHeight="1">
      <c r="A13" s="78"/>
      <c r="B13" s="5" t="s">
        <v>74</v>
      </c>
      <c r="C13" s="20">
        <v>0.28125</v>
      </c>
      <c r="D13" s="19">
        <f t="shared" si="0"/>
        <v>0.3506944444444444</v>
      </c>
      <c r="E13" s="19">
        <v>0.6319444444444444</v>
      </c>
      <c r="F13" s="21">
        <f t="shared" si="1"/>
        <v>0.1777777777777778</v>
      </c>
      <c r="G13" s="23">
        <v>0.8097222222222222</v>
      </c>
      <c r="H13" s="6">
        <f t="shared" si="2"/>
        <v>0.3238888888888889</v>
      </c>
      <c r="I13" s="6">
        <f t="shared" si="3"/>
        <v>0.20243055555555556</v>
      </c>
      <c r="J13" s="70">
        <v>24</v>
      </c>
      <c r="K13" s="192"/>
    </row>
    <row r="14" spans="1:11" ht="27" customHeight="1">
      <c r="A14" s="78"/>
      <c r="B14" s="5" t="s">
        <v>73</v>
      </c>
      <c r="C14" s="20">
        <v>0.2847222222222222</v>
      </c>
      <c r="D14" s="19">
        <f t="shared" si="0"/>
        <v>0.3861111111111112</v>
      </c>
      <c r="E14" s="19">
        <v>0.6708333333333334</v>
      </c>
      <c r="F14" s="21">
        <f t="shared" si="1"/>
        <v>0.1826388888888889</v>
      </c>
      <c r="G14" s="23">
        <v>0.8534722222222223</v>
      </c>
      <c r="H14" s="6">
        <f t="shared" si="2"/>
        <v>0.3413888888888889</v>
      </c>
      <c r="I14" s="6">
        <f t="shared" si="3"/>
        <v>0.21336805555555557</v>
      </c>
      <c r="J14" s="70">
        <v>29</v>
      </c>
      <c r="K14" s="192"/>
    </row>
    <row r="15" spans="1:11" ht="15" customHeight="1">
      <c r="A15" s="78"/>
      <c r="B15" s="237" t="s">
        <v>0</v>
      </c>
      <c r="C15" s="238" t="s">
        <v>164</v>
      </c>
      <c r="D15" s="228">
        <v>25</v>
      </c>
      <c r="E15" s="239" t="s">
        <v>33</v>
      </c>
      <c r="F15" s="213" t="s">
        <v>230</v>
      </c>
      <c r="G15" s="240" t="s">
        <v>114</v>
      </c>
      <c r="H15" s="132">
        <v>0.057638888888888885</v>
      </c>
      <c r="I15" s="241" t="s">
        <v>212</v>
      </c>
      <c r="J15" s="184">
        <v>31</v>
      </c>
      <c r="K15" s="192"/>
    </row>
    <row r="16" spans="2:11" ht="13.5" thickBot="1">
      <c r="B16" s="65" t="s">
        <v>110</v>
      </c>
      <c r="C16" s="33" t="s">
        <v>1</v>
      </c>
      <c r="D16" s="33" t="s">
        <v>2</v>
      </c>
      <c r="E16" s="39" t="s">
        <v>23</v>
      </c>
      <c r="F16" s="35" t="s">
        <v>22</v>
      </c>
      <c r="G16" s="36" t="s">
        <v>3</v>
      </c>
      <c r="H16" s="39" t="s">
        <v>214</v>
      </c>
      <c r="I16" s="39" t="s">
        <v>208</v>
      </c>
      <c r="J16" s="74" t="s">
        <v>33</v>
      </c>
      <c r="K16" s="191"/>
    </row>
    <row r="17" spans="1:11" ht="25.5" customHeight="1" thickTop="1">
      <c r="A17" s="78"/>
      <c r="B17" s="5" t="s">
        <v>173</v>
      </c>
      <c r="C17" s="20">
        <v>0.2777777777777778</v>
      </c>
      <c r="D17" s="19">
        <f aca="true" t="shared" si="4" ref="D17:D23">+E17-C17</f>
        <v>0.32638888888888884</v>
      </c>
      <c r="E17" s="19">
        <v>0.6041666666666666</v>
      </c>
      <c r="F17" s="21">
        <f aca="true" t="shared" si="5" ref="F17:F23">+G17-E17</f>
        <v>0.16666666666666674</v>
      </c>
      <c r="G17" s="23">
        <v>0.7708333333333334</v>
      </c>
      <c r="H17" s="6">
        <f aca="true" t="shared" si="6" ref="H17:H23">(+G17/4000)*1600</f>
        <v>0.30833333333333335</v>
      </c>
      <c r="I17" s="6">
        <f aca="true" t="shared" si="7" ref="I17:I23">(+G17/4000)*1000</f>
        <v>0.19270833333333334</v>
      </c>
      <c r="J17" s="70">
        <v>1</v>
      </c>
      <c r="K17" s="192"/>
    </row>
    <row r="18" spans="1:11" ht="25.5" customHeight="1">
      <c r="A18" s="78"/>
      <c r="B18" s="5" t="s">
        <v>94</v>
      </c>
      <c r="C18" s="20">
        <v>0.28750000000000003</v>
      </c>
      <c r="D18" s="19">
        <f t="shared" si="4"/>
        <v>0.3395833333333333</v>
      </c>
      <c r="E18" s="19">
        <v>0.6270833333333333</v>
      </c>
      <c r="F18" s="21">
        <f t="shared" si="5"/>
        <v>0.15763888888888888</v>
      </c>
      <c r="G18" s="23">
        <v>0.7847222222222222</v>
      </c>
      <c r="H18" s="6">
        <f t="shared" si="6"/>
        <v>0.3138888888888889</v>
      </c>
      <c r="I18" s="6">
        <f t="shared" si="7"/>
        <v>0.19618055555555555</v>
      </c>
      <c r="J18" s="70">
        <v>2</v>
      </c>
      <c r="K18" s="192"/>
    </row>
    <row r="19" spans="1:11" ht="25.5" customHeight="1">
      <c r="A19" s="78"/>
      <c r="B19" s="5" t="s">
        <v>101</v>
      </c>
      <c r="C19" s="20">
        <v>0.28125</v>
      </c>
      <c r="D19" s="19">
        <f t="shared" si="4"/>
        <v>0.3472222222222222</v>
      </c>
      <c r="E19" s="19">
        <v>0.6284722222222222</v>
      </c>
      <c r="F19" s="21">
        <f t="shared" si="5"/>
        <v>0.1826388888888888</v>
      </c>
      <c r="G19" s="22">
        <v>0.811111111111111</v>
      </c>
      <c r="H19" s="6">
        <f t="shared" si="6"/>
        <v>0.32444444444444437</v>
      </c>
      <c r="I19" s="6">
        <f t="shared" si="7"/>
        <v>0.20277777777777775</v>
      </c>
      <c r="J19" s="70">
        <v>4</v>
      </c>
      <c r="K19" s="192"/>
    </row>
    <row r="20" spans="1:11" ht="25.5" customHeight="1">
      <c r="A20" s="78"/>
      <c r="B20" s="5" t="s">
        <v>174</v>
      </c>
      <c r="C20" s="20">
        <v>0.3125</v>
      </c>
      <c r="D20" s="19">
        <f t="shared" si="4"/>
        <v>0.3729166666666667</v>
      </c>
      <c r="E20" s="19">
        <v>0.6854166666666667</v>
      </c>
      <c r="F20" s="21">
        <f t="shared" si="5"/>
        <v>0.18472222222222223</v>
      </c>
      <c r="G20" s="23">
        <v>0.8701388888888889</v>
      </c>
      <c r="H20" s="6">
        <f t="shared" si="6"/>
        <v>0.34805555555555556</v>
      </c>
      <c r="I20" s="6">
        <f t="shared" si="7"/>
        <v>0.21753472222222223</v>
      </c>
      <c r="J20" s="70">
        <v>9</v>
      </c>
      <c r="K20" s="192"/>
    </row>
    <row r="21" spans="1:11" ht="25.5" customHeight="1">
      <c r="A21" s="78"/>
      <c r="B21" s="5" t="s">
        <v>202</v>
      </c>
      <c r="C21" s="20">
        <v>0.3229166666666667</v>
      </c>
      <c r="D21" s="19">
        <f t="shared" si="4"/>
        <v>0.4020833333333333</v>
      </c>
      <c r="E21" s="19">
        <v>0.725</v>
      </c>
      <c r="F21" s="21">
        <f t="shared" si="5"/>
        <v>0.1972222222222222</v>
      </c>
      <c r="G21" s="23">
        <v>0.9222222222222222</v>
      </c>
      <c r="H21" s="6">
        <f t="shared" si="6"/>
        <v>0.3688888888888889</v>
      </c>
      <c r="I21" s="6">
        <f t="shared" si="7"/>
        <v>0.23055555555555554</v>
      </c>
      <c r="J21" s="70">
        <v>11</v>
      </c>
      <c r="K21" s="192"/>
    </row>
    <row r="22" spans="1:11" ht="25.5" customHeight="1">
      <c r="A22" s="78"/>
      <c r="B22" s="5" t="s">
        <v>191</v>
      </c>
      <c r="C22" s="20">
        <v>0.32916666666666666</v>
      </c>
      <c r="D22" s="19">
        <f t="shared" si="4"/>
        <v>0.39999999999999997</v>
      </c>
      <c r="E22" s="19">
        <v>0.7291666666666666</v>
      </c>
      <c r="F22" s="21">
        <f t="shared" si="5"/>
        <v>0.22916666666666674</v>
      </c>
      <c r="G22" s="23">
        <v>0.9583333333333334</v>
      </c>
      <c r="H22" s="6">
        <f t="shared" si="6"/>
        <v>0.38333333333333336</v>
      </c>
      <c r="I22" s="6">
        <f t="shared" si="7"/>
        <v>0.23958333333333334</v>
      </c>
      <c r="J22" s="70">
        <v>14</v>
      </c>
      <c r="K22" s="192"/>
    </row>
    <row r="23" spans="1:11" ht="25.5" customHeight="1">
      <c r="A23" s="78"/>
      <c r="B23" s="5" t="s">
        <v>225</v>
      </c>
      <c r="C23" s="20">
        <v>0.32916666666666666</v>
      </c>
      <c r="D23" s="19">
        <f t="shared" si="4"/>
        <v>0.45208333333333334</v>
      </c>
      <c r="E23" s="19">
        <v>0.78125</v>
      </c>
      <c r="F23" s="21">
        <f t="shared" si="5"/>
        <v>0.1958333333333333</v>
      </c>
      <c r="G23" s="23">
        <v>0.9770833333333333</v>
      </c>
      <c r="H23" s="6">
        <f t="shared" si="6"/>
        <v>0.3908333333333333</v>
      </c>
      <c r="I23" s="6">
        <f t="shared" si="7"/>
        <v>0.24427083333333333</v>
      </c>
      <c r="J23" s="70">
        <v>16</v>
      </c>
      <c r="K23" s="192"/>
    </row>
    <row r="24" spans="1:11" ht="12" customHeight="1">
      <c r="A24" s="78"/>
      <c r="B24" s="5"/>
      <c r="C24" s="20"/>
      <c r="D24" s="19"/>
      <c r="E24" s="19"/>
      <c r="F24" s="21"/>
      <c r="G24" s="23"/>
      <c r="H24" s="16"/>
      <c r="I24" s="16"/>
      <c r="J24" s="70"/>
      <c r="K24" s="192"/>
    </row>
    <row r="25" spans="1:10" ht="15" customHeight="1">
      <c r="A25" s="78"/>
      <c r="B25" s="237" t="s">
        <v>0</v>
      </c>
      <c r="C25" s="238" t="s">
        <v>164</v>
      </c>
      <c r="D25" s="228">
        <v>22</v>
      </c>
      <c r="E25" s="239" t="s">
        <v>33</v>
      </c>
      <c r="F25" s="213" t="s">
        <v>230</v>
      </c>
      <c r="G25" s="240" t="s">
        <v>114</v>
      </c>
      <c r="H25" s="132">
        <v>0.15138888888888888</v>
      </c>
      <c r="I25" s="241" t="s">
        <v>212</v>
      </c>
      <c r="J25" s="184">
        <v>18</v>
      </c>
    </row>
    <row r="26" spans="1:12" ht="20.25" customHeight="1" thickBot="1">
      <c r="A26" s="78"/>
      <c r="B26" s="66" t="s">
        <v>111</v>
      </c>
      <c r="C26" s="41" t="s">
        <v>7</v>
      </c>
      <c r="D26" s="27"/>
      <c r="E26" s="27"/>
      <c r="F26" s="27"/>
      <c r="G26" s="145" t="s">
        <v>3</v>
      </c>
      <c r="H26" s="242" t="s">
        <v>210</v>
      </c>
      <c r="I26" s="39" t="s">
        <v>226</v>
      </c>
      <c r="J26" s="74" t="s">
        <v>33</v>
      </c>
      <c r="K26" s="193" t="s">
        <v>116</v>
      </c>
      <c r="L26" s="193" t="s">
        <v>119</v>
      </c>
    </row>
    <row r="27" spans="1:12" ht="23.25" customHeight="1" thickTop="1">
      <c r="A27" s="78"/>
      <c r="B27" s="5" t="s">
        <v>178</v>
      </c>
      <c r="C27" s="20">
        <v>0.3055555555555555</v>
      </c>
      <c r="D27" s="19"/>
      <c r="E27" s="19"/>
      <c r="F27" s="21"/>
      <c r="G27" s="23">
        <v>0.6458333333333334</v>
      </c>
      <c r="H27" s="6">
        <f aca="true" t="shared" si="8" ref="H27:H34">(+G27/3200)*1600</f>
        <v>0.3229166666666667</v>
      </c>
      <c r="I27" s="6">
        <f aca="true" t="shared" si="9" ref="I27:I34">(+G27/3200)*1000</f>
        <v>0.20182291666666666</v>
      </c>
      <c r="J27" s="70">
        <v>7</v>
      </c>
      <c r="K27" s="192">
        <f>(+G27/3200)*3000</f>
        <v>0.60546875</v>
      </c>
      <c r="L27" s="192">
        <f>(+G27/3200)*4000</f>
        <v>0.8072916666666666</v>
      </c>
    </row>
    <row r="28" spans="1:12" ht="23.25" customHeight="1">
      <c r="A28" s="78"/>
      <c r="B28" s="5" t="s">
        <v>177</v>
      </c>
      <c r="C28" s="20">
        <v>0.3055555555555555</v>
      </c>
      <c r="D28" s="19"/>
      <c r="E28" s="19"/>
      <c r="F28" s="21"/>
      <c r="G28" s="22">
        <v>0.6472222222222223</v>
      </c>
      <c r="H28" s="6">
        <f t="shared" si="8"/>
        <v>0.3236111111111111</v>
      </c>
      <c r="I28" s="6">
        <f t="shared" si="9"/>
        <v>0.20225694444444448</v>
      </c>
      <c r="J28" s="70">
        <v>8</v>
      </c>
      <c r="K28" s="192">
        <f aca="true" t="shared" si="10" ref="K28:K34">(+G28/3200)*3000</f>
        <v>0.6067708333333334</v>
      </c>
      <c r="L28" s="192">
        <f aca="true" t="shared" si="11" ref="L28:L34">(+G28/3200)*4000</f>
        <v>0.8090277777777779</v>
      </c>
    </row>
    <row r="29" spans="1:12" ht="23.25" customHeight="1">
      <c r="A29" s="78"/>
      <c r="B29" s="5" t="s">
        <v>95</v>
      </c>
      <c r="C29" s="20">
        <v>0.3104166666666667</v>
      </c>
      <c r="D29" s="19"/>
      <c r="E29" s="19"/>
      <c r="F29" s="21"/>
      <c r="G29" s="23">
        <v>0.6875</v>
      </c>
      <c r="H29" s="6">
        <f t="shared" si="8"/>
        <v>0.34375</v>
      </c>
      <c r="I29" s="6">
        <f t="shared" si="9"/>
        <v>0.21484375</v>
      </c>
      <c r="J29" s="184">
        <v>14</v>
      </c>
      <c r="K29" s="192">
        <f t="shared" si="10"/>
        <v>0.64453125</v>
      </c>
      <c r="L29" s="192">
        <f t="shared" si="11"/>
        <v>0.859375</v>
      </c>
    </row>
    <row r="30" spans="1:12" ht="23.25" customHeight="1">
      <c r="A30" s="78"/>
      <c r="B30" s="5" t="s">
        <v>81</v>
      </c>
      <c r="C30" s="20">
        <v>0.33055555555555555</v>
      </c>
      <c r="D30" s="19"/>
      <c r="E30" s="19"/>
      <c r="F30" s="21"/>
      <c r="G30" s="23">
        <v>0.7013888888888888</v>
      </c>
      <c r="H30" s="6">
        <f t="shared" si="8"/>
        <v>0.3506944444444444</v>
      </c>
      <c r="I30" s="6">
        <f t="shared" si="9"/>
        <v>0.21918402777777776</v>
      </c>
      <c r="J30" s="70">
        <v>19</v>
      </c>
      <c r="K30" s="192">
        <f t="shared" si="10"/>
        <v>0.6575520833333333</v>
      </c>
      <c r="L30" s="192">
        <f t="shared" si="11"/>
        <v>0.876736111111111</v>
      </c>
    </row>
    <row r="31" spans="1:12" ht="23.25" customHeight="1">
      <c r="A31" s="78"/>
      <c r="B31" s="5" t="s">
        <v>228</v>
      </c>
      <c r="C31" s="20">
        <v>0.34861111111111115</v>
      </c>
      <c r="D31" s="19"/>
      <c r="E31" s="19"/>
      <c r="F31" s="21"/>
      <c r="G31" s="22">
        <v>0.7298611111111111</v>
      </c>
      <c r="H31" s="6">
        <f t="shared" si="8"/>
        <v>0.36493055555555554</v>
      </c>
      <c r="I31" s="6">
        <f t="shared" si="9"/>
        <v>0.2280815972222222</v>
      </c>
      <c r="J31" s="70">
        <v>21</v>
      </c>
      <c r="K31" s="192">
        <f t="shared" si="10"/>
        <v>0.6842447916666666</v>
      </c>
      <c r="L31" s="192">
        <f t="shared" si="11"/>
        <v>0.9123263888888888</v>
      </c>
    </row>
    <row r="32" spans="1:12" ht="23.25" customHeight="1">
      <c r="A32" s="78"/>
      <c r="B32" s="5" t="s">
        <v>112</v>
      </c>
      <c r="C32" s="20">
        <v>0.33055555555555555</v>
      </c>
      <c r="D32" s="19"/>
      <c r="E32" s="19"/>
      <c r="F32" s="21"/>
      <c r="G32" s="22">
        <v>0.7333333333333334</v>
      </c>
      <c r="H32" s="6">
        <f t="shared" si="8"/>
        <v>0.3666666666666667</v>
      </c>
      <c r="I32" s="6">
        <f t="shared" si="9"/>
        <v>0.22916666666666669</v>
      </c>
      <c r="J32" s="70">
        <v>22</v>
      </c>
      <c r="K32" s="192">
        <f t="shared" si="10"/>
        <v>0.6875000000000001</v>
      </c>
      <c r="L32" s="192">
        <f t="shared" si="11"/>
        <v>0.9166666666666667</v>
      </c>
    </row>
    <row r="33" spans="1:12" ht="23.25" customHeight="1">
      <c r="A33" s="78"/>
      <c r="B33" s="5" t="s">
        <v>207</v>
      </c>
      <c r="C33" s="20">
        <v>0.38125000000000003</v>
      </c>
      <c r="D33" s="19"/>
      <c r="E33" s="19"/>
      <c r="F33" s="21"/>
      <c r="G33" s="22">
        <v>0.8729166666666667</v>
      </c>
      <c r="H33" s="6">
        <f t="shared" si="8"/>
        <v>0.43645833333333334</v>
      </c>
      <c r="I33" s="6">
        <f t="shared" si="9"/>
        <v>0.2727864583333333</v>
      </c>
      <c r="J33" s="70">
        <v>33</v>
      </c>
      <c r="K33" s="192">
        <f t="shared" si="10"/>
        <v>0.818359375</v>
      </c>
      <c r="L33" s="192">
        <f t="shared" si="11"/>
        <v>1.0911458333333333</v>
      </c>
    </row>
    <row r="34" spans="1:12" ht="23.25" customHeight="1">
      <c r="A34" s="78"/>
      <c r="B34" s="5" t="s">
        <v>97</v>
      </c>
      <c r="C34" s="20">
        <v>0.38819444444444445</v>
      </c>
      <c r="D34" s="19"/>
      <c r="E34" s="19"/>
      <c r="F34" s="21"/>
      <c r="G34" s="22">
        <v>0.9187500000000001</v>
      </c>
      <c r="H34" s="6">
        <f t="shared" si="8"/>
        <v>0.4593750000000001</v>
      </c>
      <c r="I34" s="6">
        <f t="shared" si="9"/>
        <v>0.28710937500000006</v>
      </c>
      <c r="J34" s="70">
        <v>34</v>
      </c>
      <c r="K34" s="192">
        <f t="shared" si="10"/>
        <v>0.8613281250000001</v>
      </c>
      <c r="L34" s="192">
        <f t="shared" si="11"/>
        <v>1.1484375000000002</v>
      </c>
    </row>
    <row r="35" spans="1:10" ht="15" customHeight="1">
      <c r="A35" s="89"/>
      <c r="B35" s="5" t="s">
        <v>0</v>
      </c>
      <c r="C35" s="20"/>
      <c r="D35" s="19"/>
      <c r="E35" s="19"/>
      <c r="F35" s="21"/>
      <c r="G35" s="23"/>
      <c r="H35" s="153"/>
      <c r="I35" s="67"/>
      <c r="J35" s="184"/>
    </row>
    <row r="36" spans="2:10" ht="15.75">
      <c r="B36" s="237" t="s">
        <v>0</v>
      </c>
      <c r="C36" s="238" t="s">
        <v>164</v>
      </c>
      <c r="D36" s="228">
        <v>71</v>
      </c>
      <c r="E36" s="239" t="s">
        <v>33</v>
      </c>
      <c r="F36" s="213" t="s">
        <v>231</v>
      </c>
      <c r="G36" s="240" t="s">
        <v>114</v>
      </c>
      <c r="H36" s="132">
        <v>0.08402777777777777</v>
      </c>
      <c r="I36" s="241" t="s">
        <v>212</v>
      </c>
      <c r="J36" s="184">
        <v>38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3"/>
  <sheetViews>
    <sheetView zoomScalePageLayoutView="0" workbookViewId="0" topLeftCell="A12">
      <selection activeCell="J14" sqref="J14"/>
    </sheetView>
  </sheetViews>
  <sheetFormatPr defaultColWidth="9.140625" defaultRowHeight="12.75"/>
  <cols>
    <col min="1" max="1" width="1.28515625" style="0" customWidth="1"/>
    <col min="2" max="2" width="18.57421875" style="0" customWidth="1"/>
    <col min="3" max="8" width="9.140625" style="0" customWidth="1"/>
    <col min="9" max="9" width="12.28125" style="0" customWidth="1"/>
    <col min="10" max="10" width="13.421875" style="0" customWidth="1"/>
    <col min="11" max="11" width="12.28125" style="0" customWidth="1"/>
    <col min="12" max="12" width="10.7109375" style="98" customWidth="1"/>
  </cols>
  <sheetData>
    <row r="2" ht="13.5" thickBot="1"/>
    <row r="3" spans="2:11" ht="16.5" thickTop="1">
      <c r="B3" s="183" t="s">
        <v>125</v>
      </c>
      <c r="C3" s="43" t="s">
        <v>124</v>
      </c>
      <c r="D3" s="43"/>
      <c r="E3" s="43"/>
      <c r="F3" s="43"/>
      <c r="G3" s="43"/>
      <c r="H3" s="44"/>
      <c r="I3" s="187" t="s">
        <v>43</v>
      </c>
      <c r="J3" s="43"/>
      <c r="K3" s="47" t="s">
        <v>0</v>
      </c>
    </row>
    <row r="4" spans="2:11" ht="15.75">
      <c r="B4" s="55" t="s">
        <v>77</v>
      </c>
      <c r="C4" s="2"/>
      <c r="D4" s="2"/>
      <c r="E4" s="2"/>
      <c r="F4" s="28" t="s">
        <v>0</v>
      </c>
      <c r="G4" s="2"/>
      <c r="H4" s="3"/>
      <c r="I4" s="188" t="s">
        <v>99</v>
      </c>
      <c r="J4" s="2"/>
      <c r="K4" s="49" t="s">
        <v>0</v>
      </c>
    </row>
    <row r="5" spans="2:12" ht="12.75" customHeight="1">
      <c r="B5" s="55" t="s">
        <v>0</v>
      </c>
      <c r="C5" s="2"/>
      <c r="D5" s="2"/>
      <c r="E5" s="2"/>
      <c r="F5" s="28"/>
      <c r="G5" s="2" t="s">
        <v>0</v>
      </c>
      <c r="H5" s="3"/>
      <c r="I5" s="37"/>
      <c r="J5" s="2"/>
      <c r="K5" s="49"/>
      <c r="L5"/>
    </row>
    <row r="6" spans="2:12" ht="16.5" thickBot="1">
      <c r="B6" s="65" t="s">
        <v>26</v>
      </c>
      <c r="C6" s="33" t="s">
        <v>1</v>
      </c>
      <c r="D6" s="33" t="s">
        <v>2</v>
      </c>
      <c r="E6" s="34" t="s">
        <v>9</v>
      </c>
      <c r="F6" s="33" t="s">
        <v>10</v>
      </c>
      <c r="G6" s="34" t="s">
        <v>11</v>
      </c>
      <c r="H6" s="35" t="s">
        <v>18</v>
      </c>
      <c r="I6" s="36" t="s">
        <v>3</v>
      </c>
      <c r="J6" s="34" t="s">
        <v>4</v>
      </c>
      <c r="K6" s="56" t="s">
        <v>33</v>
      </c>
      <c r="L6" s="13"/>
    </row>
    <row r="7" spans="1:13" ht="28.5" customHeight="1" thickTop="1">
      <c r="A7" s="78"/>
      <c r="B7" s="5" t="s">
        <v>48</v>
      </c>
      <c r="C7" s="30">
        <v>0.23750000000000002</v>
      </c>
      <c r="D7" s="19"/>
      <c r="E7" s="32"/>
      <c r="F7" s="19"/>
      <c r="G7" s="31"/>
      <c r="H7" s="21"/>
      <c r="I7" s="29">
        <v>0.7875</v>
      </c>
      <c r="J7" s="6">
        <f aca="true" t="shared" si="0" ref="J7:J15">(+I7/5000)*1600</f>
        <v>0.252</v>
      </c>
      <c r="K7" s="100">
        <v>40</v>
      </c>
      <c r="L7" s="192"/>
      <c r="M7" s="186"/>
    </row>
    <row r="8" spans="1:12" ht="28.5" customHeight="1">
      <c r="A8" s="78"/>
      <c r="B8" s="5" t="s">
        <v>100</v>
      </c>
      <c r="C8" s="20">
        <v>0.23819444444444446</v>
      </c>
      <c r="D8" s="19"/>
      <c r="E8" s="6"/>
      <c r="F8" s="19"/>
      <c r="G8" s="19"/>
      <c r="H8" s="21"/>
      <c r="I8" s="23">
        <v>0.7909722222222223</v>
      </c>
      <c r="J8" s="6">
        <f t="shared" si="0"/>
        <v>0.2531111111111111</v>
      </c>
      <c r="K8" s="79">
        <v>41</v>
      </c>
      <c r="L8" s="192"/>
    </row>
    <row r="9" spans="1:12" ht="28.5" customHeight="1">
      <c r="A9" s="78"/>
      <c r="B9" s="5" t="s">
        <v>80</v>
      </c>
      <c r="C9" s="20">
        <v>0.23750000000000002</v>
      </c>
      <c r="D9" s="19"/>
      <c r="E9" s="6"/>
      <c r="F9" s="19"/>
      <c r="G9" s="19"/>
      <c r="H9" s="21"/>
      <c r="I9" s="23">
        <v>0.7937500000000001</v>
      </c>
      <c r="J9" s="6">
        <f t="shared" si="0"/>
        <v>0.254</v>
      </c>
      <c r="K9" s="79">
        <v>46</v>
      </c>
      <c r="L9" s="192"/>
    </row>
    <row r="10" spans="1:12" ht="28.5" customHeight="1">
      <c r="A10" s="78"/>
      <c r="B10" s="5" t="s">
        <v>89</v>
      </c>
      <c r="C10" s="20">
        <v>0.25277777777777777</v>
      </c>
      <c r="D10" s="19"/>
      <c r="E10" s="6"/>
      <c r="F10" s="19"/>
      <c r="G10" s="19"/>
      <c r="H10" s="21"/>
      <c r="I10" s="40">
        <v>0.8090277777777778</v>
      </c>
      <c r="J10" s="6">
        <f t="shared" si="0"/>
        <v>0.2588888888888889</v>
      </c>
      <c r="K10" s="79">
        <v>64</v>
      </c>
      <c r="L10" s="192"/>
    </row>
    <row r="11" spans="1:12" ht="28.5" customHeight="1">
      <c r="A11" s="78"/>
      <c r="B11" s="5" t="s">
        <v>87</v>
      </c>
      <c r="C11" s="20">
        <v>0.25277777777777777</v>
      </c>
      <c r="D11" s="19"/>
      <c r="E11" s="6"/>
      <c r="F11" s="19"/>
      <c r="G11" s="19"/>
      <c r="H11" s="21"/>
      <c r="I11" s="40">
        <v>0.8104166666666667</v>
      </c>
      <c r="J11" s="6">
        <f t="shared" si="0"/>
        <v>0.25933333333333336</v>
      </c>
      <c r="K11" s="79">
        <v>65</v>
      </c>
      <c r="L11" s="192"/>
    </row>
    <row r="12" spans="1:12" ht="28.5" customHeight="1">
      <c r="A12" s="78"/>
      <c r="B12" s="5" t="s">
        <v>88</v>
      </c>
      <c r="C12" s="20">
        <v>0.26944444444444443</v>
      </c>
      <c r="D12" s="19"/>
      <c r="E12" s="6"/>
      <c r="F12" s="19"/>
      <c r="G12" s="19"/>
      <c r="H12" s="21"/>
      <c r="I12" s="29">
        <v>0.8291666666666666</v>
      </c>
      <c r="J12" s="6">
        <f t="shared" si="0"/>
        <v>0.2653333333333333</v>
      </c>
      <c r="K12" s="79">
        <v>86</v>
      </c>
      <c r="L12" s="192"/>
    </row>
    <row r="13" spans="1:12" ht="28.5" customHeight="1">
      <c r="A13" s="78"/>
      <c r="B13" s="5" t="s">
        <v>75</v>
      </c>
      <c r="C13" s="20">
        <v>0.27499999999999997</v>
      </c>
      <c r="D13" s="67"/>
      <c r="E13" s="6"/>
      <c r="F13" s="19"/>
      <c r="G13" s="19"/>
      <c r="H13" s="21"/>
      <c r="I13" s="29">
        <v>0.8326388888888889</v>
      </c>
      <c r="J13" s="6">
        <f t="shared" si="0"/>
        <v>0.26644444444444443</v>
      </c>
      <c r="K13" s="79">
        <v>92</v>
      </c>
      <c r="L13" s="192"/>
    </row>
    <row r="14" spans="1:12" ht="28.5" customHeight="1">
      <c r="A14" s="78"/>
      <c r="B14" s="5" t="s">
        <v>79</v>
      </c>
      <c r="C14" s="20">
        <v>0.27569444444444446</v>
      </c>
      <c r="D14" s="67"/>
      <c r="E14" s="6"/>
      <c r="F14" s="19"/>
      <c r="G14" s="19"/>
      <c r="H14" s="21"/>
      <c r="I14" s="29">
        <v>0.8395833333333332</v>
      </c>
      <c r="J14" s="6">
        <f t="shared" si="0"/>
        <v>0.2686666666666666</v>
      </c>
      <c r="K14" s="79">
        <v>99</v>
      </c>
      <c r="L14" s="192"/>
    </row>
    <row r="15" spans="1:12" ht="28.5" customHeight="1">
      <c r="A15" s="78"/>
      <c r="B15" s="5" t="s">
        <v>121</v>
      </c>
      <c r="C15" s="20">
        <v>0.2951388888888889</v>
      </c>
      <c r="D15" s="67"/>
      <c r="E15" s="6"/>
      <c r="F15" s="19"/>
      <c r="G15" s="19"/>
      <c r="H15" s="21"/>
      <c r="I15" s="29">
        <v>0.8513888888888889</v>
      </c>
      <c r="J15" s="6">
        <f t="shared" si="0"/>
        <v>0.27244444444444443</v>
      </c>
      <c r="K15" s="79">
        <v>144</v>
      </c>
      <c r="L15" s="192"/>
    </row>
    <row r="16" spans="2:11" ht="23.25" customHeight="1">
      <c r="B16" s="5"/>
      <c r="C16" s="20"/>
      <c r="D16" s="19" t="s">
        <v>115</v>
      </c>
      <c r="E16" s="93">
        <v>0.02152777777777778</v>
      </c>
      <c r="F16" s="19"/>
      <c r="G16" s="6"/>
      <c r="H16" s="21"/>
      <c r="I16" s="23"/>
      <c r="J16" s="155" t="s">
        <v>76</v>
      </c>
      <c r="K16" s="179">
        <v>119</v>
      </c>
    </row>
    <row r="17" spans="1:11" ht="11.25" customHeight="1" thickBot="1">
      <c r="A17" s="78"/>
      <c r="B17" s="5"/>
      <c r="C17" s="20"/>
      <c r="D17" s="19"/>
      <c r="E17" s="6"/>
      <c r="F17" s="19"/>
      <c r="G17" s="6"/>
      <c r="H17" s="11"/>
      <c r="I17" s="64"/>
      <c r="J17" s="6"/>
      <c r="K17" s="70"/>
    </row>
    <row r="18" spans="1:12" ht="18.75" customHeight="1" thickBot="1" thickTop="1">
      <c r="A18" s="78"/>
      <c r="B18" s="87" t="s">
        <v>123</v>
      </c>
      <c r="C18" s="81" t="s">
        <v>7</v>
      </c>
      <c r="D18" s="81" t="s">
        <v>0</v>
      </c>
      <c r="E18" s="82" t="s">
        <v>0</v>
      </c>
      <c r="F18" s="83" t="s">
        <v>0</v>
      </c>
      <c r="G18" s="83"/>
      <c r="H18" s="84"/>
      <c r="I18" s="85" t="s">
        <v>3</v>
      </c>
      <c r="J18" s="88" t="s">
        <v>118</v>
      </c>
      <c r="K18" s="91" t="s">
        <v>33</v>
      </c>
      <c r="L18" s="98" t="s">
        <v>120</v>
      </c>
    </row>
    <row r="19" spans="1:12" ht="25.5" customHeight="1" thickTop="1">
      <c r="A19" s="78"/>
      <c r="B19" s="5" t="s">
        <v>126</v>
      </c>
      <c r="C19" s="20">
        <v>0.2576388888888889</v>
      </c>
      <c r="D19" s="19"/>
      <c r="E19" s="6"/>
      <c r="F19" s="19"/>
      <c r="G19" s="6"/>
      <c r="H19" s="11"/>
      <c r="I19" s="64">
        <v>0.5770833333333333</v>
      </c>
      <c r="J19" s="6"/>
      <c r="K19" s="70">
        <v>23</v>
      </c>
      <c r="L19" s="144">
        <f>(+I19/3200)*3000</f>
        <v>0.5410156249999999</v>
      </c>
    </row>
    <row r="20" spans="1:12" ht="25.5" customHeight="1">
      <c r="A20" s="78"/>
      <c r="B20" s="5" t="s">
        <v>90</v>
      </c>
      <c r="C20" s="20">
        <v>0.27291666666666664</v>
      </c>
      <c r="D20" s="19"/>
      <c r="E20" s="6"/>
      <c r="F20" s="19"/>
      <c r="G20" s="6"/>
      <c r="H20" s="11"/>
      <c r="I20" s="64">
        <v>0.611111111111111</v>
      </c>
      <c r="J20" s="6"/>
      <c r="K20" s="70">
        <v>51</v>
      </c>
      <c r="L20" s="144">
        <f>(+I20/3200)*3000</f>
        <v>0.5729166666666666</v>
      </c>
    </row>
    <row r="21" spans="1:12" ht="25.5" customHeight="1">
      <c r="A21" s="78"/>
      <c r="B21" s="5" t="s">
        <v>117</v>
      </c>
      <c r="C21" s="20">
        <v>0.33888888888888885</v>
      </c>
      <c r="D21" s="19"/>
      <c r="E21" s="6"/>
      <c r="F21" s="19"/>
      <c r="G21" s="6"/>
      <c r="H21" s="11"/>
      <c r="I21" s="64">
        <v>0.7083333333333334</v>
      </c>
      <c r="J21" s="6"/>
      <c r="K21" s="70">
        <v>100</v>
      </c>
      <c r="L21" s="144">
        <f>(+I21/3200)*3000</f>
        <v>0.6640625</v>
      </c>
    </row>
    <row r="22" spans="1:12" ht="25.5" customHeight="1">
      <c r="A22" s="78"/>
      <c r="B22" s="5" t="s">
        <v>127</v>
      </c>
      <c r="C22" s="20">
        <v>0.33888888888888885</v>
      </c>
      <c r="D22" s="19"/>
      <c r="E22" s="6"/>
      <c r="F22" s="19"/>
      <c r="G22" s="6"/>
      <c r="H22" s="11"/>
      <c r="I22" s="64">
        <v>0.7076388888888889</v>
      </c>
      <c r="J22" s="6"/>
      <c r="K22" s="70">
        <v>99</v>
      </c>
      <c r="L22" s="144">
        <f>(+I22/3200)*3000</f>
        <v>0.6634114583333334</v>
      </c>
    </row>
    <row r="23" spans="2:11" ht="35.25" customHeight="1" thickBot="1">
      <c r="B23" s="12"/>
      <c r="C23" s="58" t="s">
        <v>0</v>
      </c>
      <c r="D23" s="185" t="s">
        <v>115</v>
      </c>
      <c r="E23" s="194" t="s">
        <v>0</v>
      </c>
      <c r="F23" s="59"/>
      <c r="G23" s="59"/>
      <c r="H23" s="9"/>
      <c r="I23" s="60"/>
      <c r="J23" s="154" t="s">
        <v>76</v>
      </c>
      <c r="K23" s="195">
        <v>122</v>
      </c>
    </row>
    <row r="24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PageLayoutView="0" workbookViewId="0" topLeftCell="A17">
      <selection activeCell="K19" sqref="K1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0.00390625" style="0" customWidth="1"/>
    <col min="4" max="4" width="9.7109375" style="0" customWidth="1"/>
    <col min="5" max="5" width="9.8515625" style="0" customWidth="1"/>
    <col min="6" max="6" width="12.421875" style="0" customWidth="1"/>
    <col min="7" max="7" width="12.00390625" style="0" customWidth="1"/>
    <col min="8" max="8" width="11.421875" style="0" customWidth="1"/>
    <col min="9" max="9" width="10.57421875" style="0" hidden="1" customWidth="1"/>
    <col min="10" max="10" width="7.28125" style="71" customWidth="1"/>
    <col min="11" max="11" width="7.8515625" style="190" customWidth="1"/>
    <col min="12" max="12" width="7.28125" style="190" customWidth="1"/>
  </cols>
  <sheetData>
    <row r="2" ht="13.5" thickBot="1"/>
    <row r="3" spans="2:10" ht="16.5" thickTop="1">
      <c r="B3" s="42" t="s">
        <v>125</v>
      </c>
      <c r="C3" s="43" t="s">
        <v>124</v>
      </c>
      <c r="D3" s="43"/>
      <c r="E3" s="43"/>
      <c r="F3" s="44"/>
      <c r="G3" s="45" t="s">
        <v>78</v>
      </c>
      <c r="H3" s="46"/>
      <c r="I3" s="46">
        <v>4000</v>
      </c>
      <c r="J3" s="72"/>
    </row>
    <row r="4" spans="2:10" ht="15.75">
      <c r="B4" s="48" t="s">
        <v>77</v>
      </c>
      <c r="C4" s="2"/>
      <c r="D4" s="2"/>
      <c r="E4" s="2"/>
      <c r="F4" s="3"/>
      <c r="G4" s="1" t="s">
        <v>0</v>
      </c>
      <c r="H4" s="77" t="s">
        <v>0</v>
      </c>
      <c r="I4" s="4"/>
      <c r="J4" s="73"/>
    </row>
    <row r="5" spans="2:10" ht="10.5" customHeight="1">
      <c r="B5" s="48"/>
      <c r="C5" s="2"/>
      <c r="D5" s="2"/>
      <c r="E5" s="2"/>
      <c r="F5" s="3"/>
      <c r="G5" s="1"/>
      <c r="H5" s="4"/>
      <c r="I5" s="4"/>
      <c r="J5" s="73"/>
    </row>
    <row r="6" spans="2:11" ht="13.5" thickBot="1">
      <c r="B6" s="65" t="s">
        <v>28</v>
      </c>
      <c r="C6" s="33" t="s">
        <v>1</v>
      </c>
      <c r="D6" s="33" t="s">
        <v>2</v>
      </c>
      <c r="E6" s="39" t="s">
        <v>23</v>
      </c>
      <c r="F6" s="35" t="s">
        <v>22</v>
      </c>
      <c r="G6" s="36" t="s">
        <v>3</v>
      </c>
      <c r="H6" s="39" t="s">
        <v>4</v>
      </c>
      <c r="I6" s="39" t="s">
        <v>5</v>
      </c>
      <c r="J6" s="74" t="s">
        <v>33</v>
      </c>
      <c r="K6" s="191"/>
    </row>
    <row r="7" spans="1:13" ht="27" customHeight="1" thickTop="1">
      <c r="A7" s="78"/>
      <c r="B7" s="38" t="s">
        <v>93</v>
      </c>
      <c r="C7" s="20">
        <v>0.28055555555555556</v>
      </c>
      <c r="D7" s="19"/>
      <c r="E7" s="19"/>
      <c r="F7" s="21"/>
      <c r="G7" s="23">
        <v>0.751388888888889</v>
      </c>
      <c r="H7" s="6"/>
      <c r="I7" s="6"/>
      <c r="J7" s="75">
        <v>43</v>
      </c>
      <c r="K7" s="192"/>
      <c r="M7" s="186"/>
    </row>
    <row r="8" spans="1:11" ht="27" customHeight="1">
      <c r="A8" s="78"/>
      <c r="B8" s="5" t="s">
        <v>73</v>
      </c>
      <c r="C8" s="20">
        <v>0.28541666666666665</v>
      </c>
      <c r="D8" s="19"/>
      <c r="E8" s="19"/>
      <c r="F8" s="21"/>
      <c r="G8" s="23">
        <v>0.7722222222222223</v>
      </c>
      <c r="H8" s="6"/>
      <c r="I8" s="6"/>
      <c r="J8" s="70">
        <v>57</v>
      </c>
      <c r="K8" s="192"/>
    </row>
    <row r="9" spans="1:11" ht="27" customHeight="1">
      <c r="A9" s="78"/>
      <c r="B9" s="5" t="s">
        <v>92</v>
      </c>
      <c r="C9" s="20">
        <v>0.29305555555555557</v>
      </c>
      <c r="D9" s="19"/>
      <c r="E9" s="19"/>
      <c r="F9" s="21"/>
      <c r="G9" s="23">
        <v>0.7770833333333332</v>
      </c>
      <c r="H9" s="6"/>
      <c r="I9" s="6"/>
      <c r="J9" s="70">
        <v>61</v>
      </c>
      <c r="K9" s="192"/>
    </row>
    <row r="10" spans="1:11" ht="27" customHeight="1">
      <c r="A10" s="78"/>
      <c r="B10" s="5" t="s">
        <v>44</v>
      </c>
      <c r="C10" s="20">
        <v>0.2881944444444445</v>
      </c>
      <c r="D10" s="19"/>
      <c r="E10" s="19"/>
      <c r="F10" s="21"/>
      <c r="G10" s="23">
        <v>0.7833333333333333</v>
      </c>
      <c r="H10" s="6"/>
      <c r="I10" s="6"/>
      <c r="J10" s="70">
        <v>62</v>
      </c>
      <c r="K10" s="192"/>
    </row>
    <row r="11" spans="1:11" ht="27" customHeight="1">
      <c r="A11" s="78"/>
      <c r="B11" s="5" t="s">
        <v>72</v>
      </c>
      <c r="C11" s="20">
        <v>0.3076388888888889</v>
      </c>
      <c r="D11" s="19"/>
      <c r="E11" s="19"/>
      <c r="F11" s="21"/>
      <c r="G11" s="23">
        <v>0.7999999999999999</v>
      </c>
      <c r="H11" s="6"/>
      <c r="I11" s="6"/>
      <c r="J11" s="70">
        <v>72</v>
      </c>
      <c r="K11" s="192"/>
    </row>
    <row r="12" spans="1:11" ht="27" customHeight="1">
      <c r="A12" s="78"/>
      <c r="B12" s="5" t="s">
        <v>74</v>
      </c>
      <c r="C12" s="20">
        <v>0.3076388888888889</v>
      </c>
      <c r="D12" s="19"/>
      <c r="E12" s="19"/>
      <c r="F12" s="21"/>
      <c r="G12" s="23">
        <v>0.8194444444444445</v>
      </c>
      <c r="H12" s="6"/>
      <c r="I12" s="6"/>
      <c r="J12" s="70">
        <v>77</v>
      </c>
      <c r="K12" s="192"/>
    </row>
    <row r="13" spans="1:11" ht="27" customHeight="1">
      <c r="A13" s="78"/>
      <c r="B13" s="5" t="s">
        <v>69</v>
      </c>
      <c r="C13" s="20">
        <v>0.3076388888888889</v>
      </c>
      <c r="D13" s="19"/>
      <c r="E13" s="19"/>
      <c r="F13" s="21"/>
      <c r="G13" s="23">
        <v>0.8243055555555556</v>
      </c>
      <c r="H13" s="6"/>
      <c r="I13" s="6"/>
      <c r="J13" s="70">
        <v>81</v>
      </c>
      <c r="K13" s="192"/>
    </row>
    <row r="14" spans="1:11" ht="27" customHeight="1">
      <c r="A14" s="78"/>
      <c r="B14" s="5" t="s">
        <v>91</v>
      </c>
      <c r="C14" s="20">
        <v>0.3597222222222222</v>
      </c>
      <c r="D14" s="19"/>
      <c r="E14" s="19"/>
      <c r="F14" s="21"/>
      <c r="G14" s="23">
        <v>0.9395833333333333</v>
      </c>
      <c r="H14" s="6"/>
      <c r="I14" s="6"/>
      <c r="J14" s="70">
        <v>103</v>
      </c>
      <c r="K14" s="192"/>
    </row>
    <row r="15" spans="1:11" ht="24.75" customHeight="1">
      <c r="A15" s="78"/>
      <c r="B15" s="5"/>
      <c r="C15" s="20"/>
      <c r="D15" s="19"/>
      <c r="E15" s="19"/>
      <c r="F15" s="21"/>
      <c r="G15" s="23"/>
      <c r="H15" s="6"/>
      <c r="I15" s="6"/>
      <c r="J15" s="70"/>
      <c r="K15" s="192"/>
    </row>
    <row r="16" spans="1:11" ht="10.5" customHeight="1">
      <c r="A16" s="78"/>
      <c r="B16" s="5"/>
      <c r="C16" s="20"/>
      <c r="D16" s="19"/>
      <c r="E16" s="19"/>
      <c r="F16" s="21"/>
      <c r="G16" s="23"/>
      <c r="H16" s="6"/>
      <c r="I16" s="6"/>
      <c r="J16" s="70"/>
      <c r="K16" s="192"/>
    </row>
    <row r="17" spans="1:10" ht="19.5" customHeight="1">
      <c r="A17" s="78"/>
      <c r="B17" s="5"/>
      <c r="C17" s="20"/>
      <c r="D17" s="19" t="s">
        <v>114</v>
      </c>
      <c r="E17" s="19" t="s">
        <v>0</v>
      </c>
      <c r="F17" s="21"/>
      <c r="G17" s="22"/>
      <c r="H17" s="153" t="s">
        <v>76</v>
      </c>
      <c r="I17" s="132" t="s">
        <v>0</v>
      </c>
      <c r="J17" s="184">
        <v>108</v>
      </c>
    </row>
    <row r="18" spans="1:12" ht="20.25" customHeight="1" thickBot="1">
      <c r="A18" s="78"/>
      <c r="B18" s="66" t="s">
        <v>122</v>
      </c>
      <c r="C18" s="41" t="s">
        <v>7</v>
      </c>
      <c r="D18" s="27"/>
      <c r="E18" s="27"/>
      <c r="F18" s="27"/>
      <c r="G18" s="145" t="s">
        <v>3</v>
      </c>
      <c r="H18" s="27"/>
      <c r="I18" s="39" t="s">
        <v>5</v>
      </c>
      <c r="J18" s="74" t="s">
        <v>33</v>
      </c>
      <c r="K18" s="98" t="s">
        <v>120</v>
      </c>
      <c r="L18" s="193"/>
    </row>
    <row r="19" spans="1:12" ht="23.25" customHeight="1" thickTop="1">
      <c r="A19" s="78"/>
      <c r="B19" s="5" t="s">
        <v>94</v>
      </c>
      <c r="C19" s="20">
        <v>0.29375</v>
      </c>
      <c r="D19" s="19"/>
      <c r="E19" s="19"/>
      <c r="F19" s="21"/>
      <c r="G19" s="22">
        <v>0.6437499999999999</v>
      </c>
      <c r="H19" s="6"/>
      <c r="I19" s="16"/>
      <c r="J19" s="70">
        <v>17</v>
      </c>
      <c r="K19" s="144">
        <f>(+G19/3200)*3000</f>
        <v>0.603515625</v>
      </c>
      <c r="L19" s="192"/>
    </row>
    <row r="20" spans="1:12" ht="23.25" customHeight="1">
      <c r="A20" s="78"/>
      <c r="B20" s="5" t="s">
        <v>81</v>
      </c>
      <c r="C20" s="20">
        <v>0.29375</v>
      </c>
      <c r="D20" s="19"/>
      <c r="E20" s="19"/>
      <c r="F20" s="21"/>
      <c r="G20" s="22">
        <v>0.6472222222222223</v>
      </c>
      <c r="H20" s="6"/>
      <c r="I20" s="16"/>
      <c r="J20" s="70">
        <v>19</v>
      </c>
      <c r="K20" s="144">
        <f aca="true" t="shared" si="0" ref="K20:K28">(+G20/3200)*3000</f>
        <v>0.6067708333333334</v>
      </c>
      <c r="L20" s="192"/>
    </row>
    <row r="21" spans="1:12" ht="23.25" customHeight="1">
      <c r="A21" s="78"/>
      <c r="B21" s="5" t="s">
        <v>102</v>
      </c>
      <c r="C21" s="20">
        <v>0.29375</v>
      </c>
      <c r="D21" s="19"/>
      <c r="E21" s="19"/>
      <c r="F21" s="21"/>
      <c r="G21" s="22">
        <v>0.65</v>
      </c>
      <c r="H21" s="6"/>
      <c r="I21" s="16"/>
      <c r="J21" s="70">
        <v>21</v>
      </c>
      <c r="K21" s="144">
        <f t="shared" si="0"/>
        <v>0.609375</v>
      </c>
      <c r="L21" s="192"/>
    </row>
    <row r="22" spans="1:12" ht="23.25" customHeight="1">
      <c r="A22" s="78"/>
      <c r="B22" s="5" t="s">
        <v>101</v>
      </c>
      <c r="C22" s="20">
        <v>0.29375</v>
      </c>
      <c r="D22" s="19"/>
      <c r="E22" s="19"/>
      <c r="F22" s="21"/>
      <c r="G22" s="22">
        <v>0.6541666666666667</v>
      </c>
      <c r="H22" s="6"/>
      <c r="I22" s="16"/>
      <c r="J22" s="70">
        <v>22</v>
      </c>
      <c r="K22" s="144">
        <f t="shared" si="0"/>
        <v>0.61328125</v>
      </c>
      <c r="L22" s="192"/>
    </row>
    <row r="23" spans="1:12" ht="23.25" customHeight="1">
      <c r="A23" s="78"/>
      <c r="B23" s="5" t="s">
        <v>95</v>
      </c>
      <c r="C23" s="20">
        <v>0.29375</v>
      </c>
      <c r="D23" s="19"/>
      <c r="E23" s="19"/>
      <c r="F23" s="21"/>
      <c r="G23" s="22">
        <v>0.6569444444444444</v>
      </c>
      <c r="H23" s="6"/>
      <c r="I23" s="16"/>
      <c r="J23" s="70">
        <v>25</v>
      </c>
      <c r="K23" s="144">
        <f t="shared" si="0"/>
        <v>0.6158854166666666</v>
      </c>
      <c r="L23" s="192"/>
    </row>
    <row r="24" spans="1:12" ht="23.25" customHeight="1">
      <c r="A24" s="78"/>
      <c r="B24" s="5" t="s">
        <v>112</v>
      </c>
      <c r="C24" s="20">
        <v>0.3055555555555555</v>
      </c>
      <c r="D24" s="19"/>
      <c r="E24" s="19"/>
      <c r="F24" s="21"/>
      <c r="G24" s="22">
        <v>0.6756944444444444</v>
      </c>
      <c r="H24" s="6"/>
      <c r="I24" s="16"/>
      <c r="J24" s="70">
        <v>41</v>
      </c>
      <c r="K24" s="144">
        <f t="shared" si="0"/>
        <v>0.6334635416666666</v>
      </c>
      <c r="L24" s="192"/>
    </row>
    <row r="25" spans="1:12" ht="23.25" customHeight="1">
      <c r="A25" s="78"/>
      <c r="B25" s="5" t="s">
        <v>103</v>
      </c>
      <c r="C25" s="20">
        <v>0.3055555555555555</v>
      </c>
      <c r="D25" s="19"/>
      <c r="E25" s="19"/>
      <c r="F25" s="21"/>
      <c r="G25" s="23">
        <v>0.7097222222222223</v>
      </c>
      <c r="H25" s="6"/>
      <c r="I25" s="16"/>
      <c r="J25" s="70">
        <v>53</v>
      </c>
      <c r="K25" s="144">
        <f t="shared" si="0"/>
        <v>0.6653645833333334</v>
      </c>
      <c r="L25" s="192"/>
    </row>
    <row r="26" spans="1:12" ht="23.25" customHeight="1">
      <c r="A26" s="78"/>
      <c r="B26" s="5" t="s">
        <v>96</v>
      </c>
      <c r="C26" s="20">
        <v>0.3055555555555555</v>
      </c>
      <c r="D26" s="19"/>
      <c r="E26" s="19"/>
      <c r="F26" s="21"/>
      <c r="G26" s="22">
        <v>0.7472222222222222</v>
      </c>
      <c r="H26" s="6"/>
      <c r="I26" s="16"/>
      <c r="J26" s="70">
        <v>67</v>
      </c>
      <c r="K26" s="144">
        <f t="shared" si="0"/>
        <v>0.7005208333333334</v>
      </c>
      <c r="L26" s="192"/>
    </row>
    <row r="27" spans="1:12" ht="23.25" customHeight="1">
      <c r="A27" s="78"/>
      <c r="B27" s="5" t="s">
        <v>104</v>
      </c>
      <c r="C27" s="20">
        <v>0.35000000000000003</v>
      </c>
      <c r="D27" s="19"/>
      <c r="E27" s="19"/>
      <c r="F27" s="21"/>
      <c r="G27" s="23">
        <v>0.7666666666666666</v>
      </c>
      <c r="H27" s="6"/>
      <c r="I27" s="16"/>
      <c r="J27" s="70">
        <v>78</v>
      </c>
      <c r="K27" s="144">
        <f t="shared" si="0"/>
        <v>0.71875</v>
      </c>
      <c r="L27" s="192"/>
    </row>
    <row r="28" spans="1:12" ht="23.25" customHeight="1">
      <c r="A28" s="78"/>
      <c r="B28" s="5" t="s">
        <v>113</v>
      </c>
      <c r="C28" s="20">
        <v>0.35000000000000003</v>
      </c>
      <c r="D28" s="19"/>
      <c r="E28" s="19"/>
      <c r="F28" s="21"/>
      <c r="G28" s="22">
        <v>0.7805555555555556</v>
      </c>
      <c r="H28" s="6"/>
      <c r="I28" s="16"/>
      <c r="J28" s="70">
        <v>79</v>
      </c>
      <c r="K28" s="144">
        <f t="shared" si="0"/>
        <v>0.7317708333333333</v>
      </c>
      <c r="L28" s="192"/>
    </row>
    <row r="29" spans="1:12" ht="13.5" customHeight="1">
      <c r="A29" s="78"/>
      <c r="B29" s="5"/>
      <c r="C29" s="20"/>
      <c r="D29" s="19"/>
      <c r="E29" s="19"/>
      <c r="F29" s="21"/>
      <c r="G29" s="22"/>
      <c r="H29" s="16"/>
      <c r="I29" s="16"/>
      <c r="J29" s="70"/>
      <c r="K29" s="192"/>
      <c r="L29" s="192"/>
    </row>
    <row r="30" spans="1:10" ht="20.25" customHeight="1">
      <c r="A30" s="89"/>
      <c r="B30" s="5" t="s">
        <v>0</v>
      </c>
      <c r="C30" s="20"/>
      <c r="D30" s="19" t="s">
        <v>115</v>
      </c>
      <c r="E30" s="19" t="s">
        <v>0</v>
      </c>
      <c r="F30" s="21"/>
      <c r="G30" s="23"/>
      <c r="H30" s="153" t="s">
        <v>76</v>
      </c>
      <c r="I30" s="67" t="s">
        <v>0</v>
      </c>
      <c r="J30" s="184">
        <v>104</v>
      </c>
    </row>
    <row r="31" spans="2:10" ht="13.5" thickBot="1">
      <c r="B31" s="12"/>
      <c r="C31" s="50"/>
      <c r="D31" s="7"/>
      <c r="E31" s="7"/>
      <c r="F31" s="8"/>
      <c r="G31" s="51"/>
      <c r="H31" s="7"/>
      <c r="I31" s="7"/>
      <c r="J31" s="76"/>
    </row>
    <row r="32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PageLayoutView="0" workbookViewId="0" topLeftCell="A10">
      <selection activeCell="J15" sqref="J15"/>
    </sheetView>
  </sheetViews>
  <sheetFormatPr defaultColWidth="9.140625" defaultRowHeight="12.75"/>
  <cols>
    <col min="2" max="2" width="18.57421875" style="0" customWidth="1"/>
    <col min="3" max="3" width="9.28125" style="0" customWidth="1"/>
    <col min="4" max="7" width="9.7109375" style="0" customWidth="1"/>
    <col min="9" max="9" width="10.7109375" style="0" customWidth="1"/>
    <col min="10" max="10" width="11.421875" style="0" customWidth="1"/>
    <col min="11" max="11" width="8.7109375" style="0" customWidth="1"/>
    <col min="12" max="14" width="11.140625" style="0" customWidth="1"/>
  </cols>
  <sheetData>
    <row r="2" ht="13.5" thickBot="1"/>
    <row r="3" spans="2:11" ht="16.5" thickTop="1">
      <c r="B3" s="53" t="s">
        <v>128</v>
      </c>
      <c r="C3" s="43" t="s">
        <v>50</v>
      </c>
      <c r="D3" s="43"/>
      <c r="E3" s="43"/>
      <c r="F3" s="43"/>
      <c r="G3" s="43"/>
      <c r="H3" s="44"/>
      <c r="I3" s="54" t="s">
        <v>0</v>
      </c>
      <c r="J3" s="43"/>
      <c r="K3" s="47"/>
    </row>
    <row r="4" spans="2:12" ht="15.75">
      <c r="B4" s="55" t="s">
        <v>40</v>
      </c>
      <c r="C4" s="2"/>
      <c r="D4" s="2"/>
      <c r="E4" s="2"/>
      <c r="F4" s="28" t="s">
        <v>0</v>
      </c>
      <c r="G4" s="2"/>
      <c r="H4" s="3"/>
      <c r="I4" s="37" t="s">
        <v>0</v>
      </c>
      <c r="J4" s="2"/>
      <c r="K4" s="49"/>
      <c r="L4" s="13"/>
    </row>
    <row r="5" spans="2:12" ht="12.75" customHeight="1">
      <c r="B5" s="55"/>
      <c r="C5" s="2"/>
      <c r="D5" s="2"/>
      <c r="E5" s="2"/>
      <c r="F5" s="28"/>
      <c r="G5" s="159"/>
      <c r="H5" s="162"/>
      <c r="I5" s="37" t="s">
        <v>0</v>
      </c>
      <c r="J5" s="2" t="s">
        <v>0</v>
      </c>
      <c r="K5" s="49"/>
      <c r="L5" s="13"/>
    </row>
    <row r="6" spans="2:11" ht="19.5" customHeight="1" thickBot="1">
      <c r="B6" s="148" t="s">
        <v>67</v>
      </c>
      <c r="C6" s="33" t="s">
        <v>1</v>
      </c>
      <c r="D6" s="33" t="s">
        <v>2</v>
      </c>
      <c r="E6" s="34" t="s">
        <v>9</v>
      </c>
      <c r="F6" s="33" t="s">
        <v>10</v>
      </c>
      <c r="G6" s="34" t="s">
        <v>11</v>
      </c>
      <c r="H6" s="35" t="s">
        <v>18</v>
      </c>
      <c r="I6" s="63" t="s">
        <v>3</v>
      </c>
      <c r="J6" s="27" t="s">
        <v>4</v>
      </c>
      <c r="K6" s="57" t="s">
        <v>33</v>
      </c>
    </row>
    <row r="7" spans="1:13" ht="27.75" customHeight="1" thickTop="1">
      <c r="A7" s="78"/>
      <c r="B7" s="5" t="s">
        <v>108</v>
      </c>
      <c r="C7" s="20">
        <v>0.24166666666666667</v>
      </c>
      <c r="D7" s="19">
        <f>+E7-C7</f>
        <v>0.26041666666666663</v>
      </c>
      <c r="E7" s="6">
        <v>0.5020833333333333</v>
      </c>
      <c r="F7" s="19">
        <f>+G7-E7</f>
        <v>0.2647177419354838</v>
      </c>
      <c r="G7" s="132">
        <f>+I7-M7</f>
        <v>0.7668010752688171</v>
      </c>
      <c r="H7" s="21">
        <f>AVERAGE(F7,D7)</f>
        <v>0.2625672043010752</v>
      </c>
      <c r="I7" s="23">
        <v>0.7923611111111111</v>
      </c>
      <c r="J7" s="6">
        <f>(+I7/5000)*1600</f>
        <v>0.25355555555555553</v>
      </c>
      <c r="K7" s="68">
        <v>44</v>
      </c>
      <c r="L7" s="14"/>
      <c r="M7" s="6">
        <f>(+I7/3.1)*0.1</f>
        <v>0.025560035842293907</v>
      </c>
    </row>
    <row r="8" spans="1:13" ht="27.75" customHeight="1">
      <c r="A8" s="78"/>
      <c r="B8" s="5" t="s">
        <v>90</v>
      </c>
      <c r="C8" s="20">
        <v>0.28958333333333336</v>
      </c>
      <c r="D8" s="19">
        <f>+E8-C8</f>
        <v>0.3131944444444444</v>
      </c>
      <c r="E8" s="6">
        <v>0.6027777777777777</v>
      </c>
      <c r="F8" s="19">
        <f>+G8-E8</f>
        <v>0.317921146953405</v>
      </c>
      <c r="G8" s="132">
        <f>+I8-M8</f>
        <v>0.9206989247311828</v>
      </c>
      <c r="H8" s="21">
        <f>AVERAGE(F8,D8)</f>
        <v>0.3155577956989247</v>
      </c>
      <c r="I8" s="23">
        <v>0.9513888888888888</v>
      </c>
      <c r="J8" s="6">
        <f>(+I8/5000)*1600</f>
        <v>0.3044444444444444</v>
      </c>
      <c r="K8" s="68">
        <v>243</v>
      </c>
      <c r="L8" s="14"/>
      <c r="M8" s="6">
        <f>(+I8/3.1)*0.1</f>
        <v>0.03068996415770609</v>
      </c>
    </row>
    <row r="9" spans="1:13" ht="27.75" customHeight="1">
      <c r="A9" s="78"/>
      <c r="B9" s="5" t="s">
        <v>127</v>
      </c>
      <c r="C9" s="20">
        <v>0.3354166666666667</v>
      </c>
      <c r="D9" s="19">
        <f>+E9-C9</f>
        <v>0.373611111111111</v>
      </c>
      <c r="E9" s="6">
        <v>0.7090277777777777</v>
      </c>
      <c r="F9" s="19">
        <f>+G9-E9</f>
        <v>0.36556899641577056</v>
      </c>
      <c r="G9" s="132">
        <f>+I9-M9</f>
        <v>1.0745967741935483</v>
      </c>
      <c r="H9" s="21">
        <f>AVERAGE(F9,D9)</f>
        <v>0.3695900537634408</v>
      </c>
      <c r="I9" s="22" t="s">
        <v>145</v>
      </c>
      <c r="J9" s="6">
        <f>(+I9/5000)*1600</f>
        <v>0.35533333333333333</v>
      </c>
      <c r="K9" s="68">
        <v>291</v>
      </c>
      <c r="L9" s="14"/>
      <c r="M9" s="6">
        <f>(+I9/3.1)*0.1</f>
        <v>0.03581989247311828</v>
      </c>
    </row>
    <row r="10" spans="1:13" ht="27.75" customHeight="1">
      <c r="A10" s="78"/>
      <c r="B10" s="5" t="s">
        <v>129</v>
      </c>
      <c r="C10" s="20">
        <v>0.3284722222222222</v>
      </c>
      <c r="D10" s="19">
        <f>+E10-C10</f>
        <v>0.3673611111111111</v>
      </c>
      <c r="E10" s="6">
        <v>0.6958333333333333</v>
      </c>
      <c r="F10" s="19">
        <f>+G10-E10</f>
        <v>0.3794354838709679</v>
      </c>
      <c r="G10" s="132">
        <f>+I10-M10</f>
        <v>1.0752688172043012</v>
      </c>
      <c r="H10" s="21">
        <f>AVERAGE(F10,D10)</f>
        <v>0.3733982974910395</v>
      </c>
      <c r="I10" s="22" t="s">
        <v>144</v>
      </c>
      <c r="J10" s="6">
        <f>(+I10/5000)*1600</f>
        <v>0.35555555555555557</v>
      </c>
      <c r="K10" s="68">
        <v>292</v>
      </c>
      <c r="L10" s="14"/>
      <c r="M10" s="6">
        <f>(+I10/3.1)*0.1</f>
        <v>0.035842293906810034</v>
      </c>
    </row>
    <row r="11" spans="1:12" ht="27.75" customHeight="1">
      <c r="A11" s="78"/>
      <c r="B11" s="5"/>
      <c r="C11" s="20"/>
      <c r="D11" s="67"/>
      <c r="E11" s="6"/>
      <c r="F11" s="19"/>
      <c r="G11" s="6"/>
      <c r="H11" s="21"/>
      <c r="I11" s="264" t="s">
        <v>76</v>
      </c>
      <c r="J11" s="265"/>
      <c r="K11" s="152">
        <v>298</v>
      </c>
      <c r="L11" s="210" t="s">
        <v>50</v>
      </c>
    </row>
    <row r="12" spans="2:12" ht="19.5" customHeight="1" thickBot="1">
      <c r="B12" s="149" t="s">
        <v>85</v>
      </c>
      <c r="C12" s="33" t="s">
        <v>1</v>
      </c>
      <c r="D12" s="33" t="s">
        <v>2</v>
      </c>
      <c r="E12" s="34" t="s">
        <v>9</v>
      </c>
      <c r="F12" s="33" t="s">
        <v>10</v>
      </c>
      <c r="G12" s="34" t="s">
        <v>11</v>
      </c>
      <c r="H12" s="35" t="s">
        <v>18</v>
      </c>
      <c r="I12" s="36" t="s">
        <v>3</v>
      </c>
      <c r="J12" s="34" t="s">
        <v>4</v>
      </c>
      <c r="K12" s="56" t="s">
        <v>33</v>
      </c>
      <c r="L12" s="211">
        <v>2011</v>
      </c>
    </row>
    <row r="13" spans="1:13" ht="25.5" customHeight="1" thickTop="1">
      <c r="A13" s="78"/>
      <c r="B13" s="5" t="s">
        <v>35</v>
      </c>
      <c r="C13" s="20">
        <v>0.20833333333333334</v>
      </c>
      <c r="D13" s="19">
        <f aca="true" t="shared" si="0" ref="D13:D19">+E13-C13</f>
        <v>0.22152777777777774</v>
      </c>
      <c r="E13" s="6">
        <v>0.4298611111111111</v>
      </c>
      <c r="F13" s="19">
        <f aca="true" t="shared" si="1" ref="F13:F19">+G13-E13</f>
        <v>0.23075716845878141</v>
      </c>
      <c r="G13" s="132">
        <f aca="true" t="shared" si="2" ref="G13:G19">+I13-M13</f>
        <v>0.6606182795698925</v>
      </c>
      <c r="H13" s="21">
        <f aca="true" t="shared" si="3" ref="H13:H19">AVERAGE(F13,D13)</f>
        <v>0.22614247311827956</v>
      </c>
      <c r="I13" s="23">
        <v>0.6826388888888889</v>
      </c>
      <c r="J13" s="6">
        <f aca="true" t="shared" si="4" ref="J13:J19">(+I13/5000)*1600</f>
        <v>0.21844444444444447</v>
      </c>
      <c r="K13" s="68">
        <v>4</v>
      </c>
      <c r="L13" s="14">
        <v>0.7256944444444445</v>
      </c>
      <c r="M13" s="6">
        <f aca="true" t="shared" si="5" ref="M13:M19">(+I13/3.1)*0.1</f>
        <v>0.022020609318996416</v>
      </c>
    </row>
    <row r="14" spans="1:13" ht="25.5" customHeight="1">
      <c r="A14" s="78"/>
      <c r="B14" s="5" t="s">
        <v>130</v>
      </c>
      <c r="C14" s="20">
        <v>0.2138888888888889</v>
      </c>
      <c r="D14" s="19">
        <f t="shared" si="0"/>
        <v>0.22777777777777775</v>
      </c>
      <c r="E14" s="6">
        <v>0.44166666666666665</v>
      </c>
      <c r="F14" s="19">
        <f t="shared" si="1"/>
        <v>0.23911290322580636</v>
      </c>
      <c r="G14" s="132">
        <f t="shared" si="2"/>
        <v>0.680779569892473</v>
      </c>
      <c r="H14" s="21">
        <f t="shared" si="3"/>
        <v>0.23344534050179205</v>
      </c>
      <c r="I14" s="23">
        <v>0.7034722222222222</v>
      </c>
      <c r="J14" s="6">
        <f t="shared" si="4"/>
        <v>0.2251111111111111</v>
      </c>
      <c r="K14" s="68">
        <v>16</v>
      </c>
      <c r="L14" s="14">
        <v>0.7361111111111112</v>
      </c>
      <c r="M14" s="6">
        <f t="shared" si="5"/>
        <v>0.022692652329749104</v>
      </c>
    </row>
    <row r="15" spans="1:13" ht="25.5" customHeight="1">
      <c r="A15" s="78"/>
      <c r="B15" s="5" t="s">
        <v>70</v>
      </c>
      <c r="C15" s="20">
        <v>0.21875</v>
      </c>
      <c r="D15" s="19">
        <f t="shared" si="0"/>
        <v>0.2326388888888889</v>
      </c>
      <c r="E15" s="6">
        <v>0.4513888888888889</v>
      </c>
      <c r="F15" s="19">
        <f t="shared" si="1"/>
        <v>0.2394713261648746</v>
      </c>
      <c r="G15" s="132">
        <f>+I15-M15</f>
        <v>0.6908602150537635</v>
      </c>
      <c r="H15" s="21">
        <f t="shared" si="3"/>
        <v>0.23605510752688175</v>
      </c>
      <c r="I15" s="23">
        <v>0.7138888888888889</v>
      </c>
      <c r="J15" s="6">
        <f t="shared" si="4"/>
        <v>0.22844444444444445</v>
      </c>
      <c r="K15" s="68">
        <v>24</v>
      </c>
      <c r="L15" s="14">
        <v>0.7680555555555556</v>
      </c>
      <c r="M15" s="6">
        <f t="shared" si="5"/>
        <v>0.02302867383512545</v>
      </c>
    </row>
    <row r="16" spans="1:13" ht="25.5" customHeight="1">
      <c r="A16" s="78"/>
      <c r="B16" s="5" t="s">
        <v>39</v>
      </c>
      <c r="C16" s="20">
        <v>0.22152777777777777</v>
      </c>
      <c r="D16" s="19">
        <f t="shared" si="0"/>
        <v>0.2361111111111111</v>
      </c>
      <c r="E16" s="6">
        <v>0.4576388888888889</v>
      </c>
      <c r="F16" s="19">
        <f t="shared" si="1"/>
        <v>0.24867831541218638</v>
      </c>
      <c r="G16" s="132">
        <f t="shared" si="2"/>
        <v>0.7063172043010753</v>
      </c>
      <c r="H16" s="21">
        <f t="shared" si="3"/>
        <v>0.24239471326164874</v>
      </c>
      <c r="I16" s="23">
        <v>0.7298611111111111</v>
      </c>
      <c r="J16" s="6">
        <f t="shared" si="4"/>
        <v>0.23355555555555554</v>
      </c>
      <c r="K16" s="68">
        <v>40</v>
      </c>
      <c r="L16" s="14">
        <v>0.7583333333333333</v>
      </c>
      <c r="M16" s="6">
        <f t="shared" si="5"/>
        <v>0.02354390681003584</v>
      </c>
    </row>
    <row r="17" spans="1:13" ht="25.5" customHeight="1">
      <c r="A17" s="78"/>
      <c r="B17" s="5" t="s">
        <v>36</v>
      </c>
      <c r="C17" s="20">
        <v>0.2236111111111111</v>
      </c>
      <c r="D17" s="19">
        <f t="shared" si="0"/>
        <v>0.24305555555555552</v>
      </c>
      <c r="E17" s="6">
        <v>0.4666666666666666</v>
      </c>
      <c r="F17" s="19">
        <f t="shared" si="1"/>
        <v>0.2564516129032259</v>
      </c>
      <c r="G17" s="132">
        <f t="shared" si="2"/>
        <v>0.7231182795698925</v>
      </c>
      <c r="H17" s="21">
        <f t="shared" si="3"/>
        <v>0.2497535842293907</v>
      </c>
      <c r="I17" s="23">
        <v>0.7472222222222222</v>
      </c>
      <c r="J17" s="6">
        <f t="shared" si="4"/>
        <v>0.2391111111111111</v>
      </c>
      <c r="K17" s="68">
        <v>62</v>
      </c>
      <c r="L17" s="14">
        <v>0.7458333333333332</v>
      </c>
      <c r="M17" s="6">
        <f t="shared" si="5"/>
        <v>0.02410394265232975</v>
      </c>
    </row>
    <row r="18" spans="1:13" ht="25.5" customHeight="1">
      <c r="A18" s="78"/>
      <c r="B18" s="5" t="s">
        <v>31</v>
      </c>
      <c r="C18" s="20">
        <v>0.225</v>
      </c>
      <c r="D18" s="19">
        <f t="shared" si="0"/>
        <v>0.24722222222222226</v>
      </c>
      <c r="E18" s="6">
        <v>0.47222222222222227</v>
      </c>
      <c r="F18" s="19">
        <f t="shared" si="1"/>
        <v>0.26164874551971323</v>
      </c>
      <c r="G18" s="132">
        <f t="shared" si="2"/>
        <v>0.7338709677419355</v>
      </c>
      <c r="H18" s="21">
        <f t="shared" si="3"/>
        <v>0.25443548387096776</v>
      </c>
      <c r="I18" s="23">
        <v>0.7583333333333333</v>
      </c>
      <c r="J18" s="6">
        <f t="shared" si="4"/>
        <v>0.24266666666666664</v>
      </c>
      <c r="K18" s="68">
        <v>73</v>
      </c>
      <c r="L18" s="14">
        <v>0.7652777777777778</v>
      </c>
      <c r="M18" s="6">
        <f t="shared" si="5"/>
        <v>0.024462365591397847</v>
      </c>
    </row>
    <row r="19" spans="1:13" ht="25.5" customHeight="1">
      <c r="A19" s="78"/>
      <c r="B19" s="5" t="s">
        <v>48</v>
      </c>
      <c r="C19" s="20">
        <v>0.2354166666666667</v>
      </c>
      <c r="D19" s="19">
        <f t="shared" si="0"/>
        <v>0.25763888888888886</v>
      </c>
      <c r="E19" s="6">
        <v>0.4930555555555556</v>
      </c>
      <c r="F19" s="19">
        <f t="shared" si="1"/>
        <v>0.2676971326164874</v>
      </c>
      <c r="G19" s="132">
        <f t="shared" si="2"/>
        <v>0.760752688172043</v>
      </c>
      <c r="H19" s="21">
        <f t="shared" si="3"/>
        <v>0.26266801075268814</v>
      </c>
      <c r="I19" s="23">
        <v>0.7861111111111111</v>
      </c>
      <c r="J19" s="6">
        <f t="shared" si="4"/>
        <v>0.25155555555555553</v>
      </c>
      <c r="K19" s="68">
        <v>111</v>
      </c>
      <c r="L19" s="14">
        <v>0.8388888888888889</v>
      </c>
      <c r="M19" s="6">
        <f t="shared" si="5"/>
        <v>0.0253584229390681</v>
      </c>
    </row>
    <row r="20" spans="2:12" ht="26.25" customHeight="1">
      <c r="B20" s="5"/>
      <c r="C20" s="204" t="s">
        <v>138</v>
      </c>
      <c r="D20" s="19"/>
      <c r="E20" s="209" t="s">
        <v>154</v>
      </c>
      <c r="F20" s="19"/>
      <c r="G20" s="93" t="s">
        <v>155</v>
      </c>
      <c r="H20" s="21"/>
      <c r="I20" s="264" t="s">
        <v>76</v>
      </c>
      <c r="J20" s="265"/>
      <c r="K20" s="196" t="s">
        <v>139</v>
      </c>
      <c r="L20" s="14"/>
    </row>
    <row r="21" spans="2:11" ht="20.25" customHeight="1" thickBot="1">
      <c r="B21" s="148" t="s">
        <v>66</v>
      </c>
      <c r="C21" s="33" t="s">
        <v>1</v>
      </c>
      <c r="D21" s="33" t="s">
        <v>2</v>
      </c>
      <c r="E21" s="34" t="s">
        <v>9</v>
      </c>
      <c r="F21" s="33" t="s">
        <v>10</v>
      </c>
      <c r="G21" s="34" t="s">
        <v>11</v>
      </c>
      <c r="H21" s="35" t="s">
        <v>18</v>
      </c>
      <c r="I21" s="63" t="s">
        <v>3</v>
      </c>
      <c r="J21" s="27" t="s">
        <v>4</v>
      </c>
      <c r="K21" s="57" t="s">
        <v>33</v>
      </c>
    </row>
    <row r="22" spans="1:13" ht="24" customHeight="1" thickTop="1">
      <c r="A22" s="78"/>
      <c r="B22" s="5" t="s">
        <v>100</v>
      </c>
      <c r="C22" s="20">
        <v>0.24583333333333335</v>
      </c>
      <c r="D22" s="19">
        <f aca="true" t="shared" si="6" ref="D22:D30">+E22-C22</f>
        <v>0.25902777777777775</v>
      </c>
      <c r="E22" s="6">
        <v>0.5048611111111111</v>
      </c>
      <c r="F22" s="19">
        <f aca="true" t="shared" si="7" ref="F22:F30">+G22-E22</f>
        <v>0.28008512544802855</v>
      </c>
      <c r="G22" s="132">
        <f>+I22-M22</f>
        <v>0.7849462365591396</v>
      </c>
      <c r="H22" s="21">
        <f aca="true" t="shared" si="8" ref="H22:H30">AVERAGE(F22,D22)</f>
        <v>0.26955645161290315</v>
      </c>
      <c r="I22" s="23">
        <v>0.811111111111111</v>
      </c>
      <c r="J22" s="6">
        <f aca="true" t="shared" si="9" ref="J22:J30">(+I22/5000)*1600</f>
        <v>0.25955555555555554</v>
      </c>
      <c r="K22" s="68">
        <v>102</v>
      </c>
      <c r="L22" s="14"/>
      <c r="M22" s="6">
        <f>(+I22/3.1)*0.1</f>
        <v>0.026164874551971324</v>
      </c>
    </row>
    <row r="23" spans="1:13" ht="24" customHeight="1">
      <c r="A23" s="78"/>
      <c r="B23" s="5" t="s">
        <v>80</v>
      </c>
      <c r="C23" s="20">
        <v>0.24930555555555556</v>
      </c>
      <c r="D23" s="19">
        <f t="shared" si="6"/>
        <v>0.2645833333333334</v>
      </c>
      <c r="E23" s="6">
        <v>0.513888888888889</v>
      </c>
      <c r="F23" s="19">
        <f t="shared" si="7"/>
        <v>0.2730734767025089</v>
      </c>
      <c r="G23" s="132">
        <f aca="true" t="shared" si="10" ref="G23:G30">+I23-M23</f>
        <v>0.7869623655913979</v>
      </c>
      <c r="H23" s="21">
        <f t="shared" si="8"/>
        <v>0.26882840501792116</v>
      </c>
      <c r="I23" s="23">
        <v>0.8131944444444444</v>
      </c>
      <c r="J23" s="6">
        <f t="shared" si="9"/>
        <v>0.26022222222222224</v>
      </c>
      <c r="K23" s="68">
        <v>106</v>
      </c>
      <c r="L23" s="14">
        <v>0.8569444444444444</v>
      </c>
      <c r="M23" s="6">
        <f aca="true" t="shared" si="11" ref="M23:M30">(+I23/3.1)*0.1</f>
        <v>0.026232078853046594</v>
      </c>
    </row>
    <row r="24" spans="1:13" ht="24" customHeight="1">
      <c r="A24" s="78"/>
      <c r="B24" s="5" t="s">
        <v>89</v>
      </c>
      <c r="C24" s="20">
        <v>0.24722222222222223</v>
      </c>
      <c r="D24" s="19">
        <f t="shared" si="6"/>
        <v>0.2715277777777777</v>
      </c>
      <c r="E24" s="6">
        <v>0.5187499999999999</v>
      </c>
      <c r="F24" s="19">
        <f t="shared" si="7"/>
        <v>0.2796370967741937</v>
      </c>
      <c r="G24" s="132">
        <f t="shared" si="10"/>
        <v>0.7983870967741936</v>
      </c>
      <c r="H24" s="21">
        <f t="shared" si="8"/>
        <v>0.2755824372759857</v>
      </c>
      <c r="I24" s="23">
        <v>0.8250000000000001</v>
      </c>
      <c r="J24" s="6">
        <f t="shared" si="9"/>
        <v>0.26400000000000007</v>
      </c>
      <c r="K24" s="68">
        <v>135</v>
      </c>
      <c r="L24" s="14"/>
      <c r="M24" s="6">
        <f t="shared" si="11"/>
        <v>0.026612903225806457</v>
      </c>
    </row>
    <row r="25" spans="1:13" ht="24" customHeight="1">
      <c r="A25" s="78"/>
      <c r="B25" s="5" t="s">
        <v>87</v>
      </c>
      <c r="C25" s="20">
        <v>0.2625</v>
      </c>
      <c r="D25" s="19">
        <f t="shared" si="6"/>
        <v>0.2722222222222222</v>
      </c>
      <c r="E25" s="6">
        <v>0.5347222222222222</v>
      </c>
      <c r="F25" s="19">
        <f t="shared" si="7"/>
        <v>0.2757616487455198</v>
      </c>
      <c r="G25" s="132">
        <f t="shared" si="10"/>
        <v>0.810483870967742</v>
      </c>
      <c r="H25" s="21">
        <f t="shared" si="8"/>
        <v>0.273991935483871</v>
      </c>
      <c r="I25" s="23">
        <v>0.8375</v>
      </c>
      <c r="J25" s="6">
        <f t="shared" si="9"/>
        <v>0.268</v>
      </c>
      <c r="K25" s="68">
        <v>163</v>
      </c>
      <c r="L25" s="14"/>
      <c r="M25" s="6">
        <f t="shared" si="11"/>
        <v>0.027016129032258064</v>
      </c>
    </row>
    <row r="26" spans="1:13" ht="24" customHeight="1">
      <c r="A26" s="78"/>
      <c r="B26" s="5" t="s">
        <v>88</v>
      </c>
      <c r="C26" s="20">
        <v>0.27152777777777776</v>
      </c>
      <c r="D26" s="19">
        <f t="shared" si="6"/>
        <v>0.2854166666666667</v>
      </c>
      <c r="E26" s="6">
        <v>0.5569444444444445</v>
      </c>
      <c r="F26" s="19">
        <f t="shared" si="7"/>
        <v>0.2851254480286738</v>
      </c>
      <c r="G26" s="132">
        <f t="shared" si="10"/>
        <v>0.8420698924731183</v>
      </c>
      <c r="H26" s="21">
        <f t="shared" si="8"/>
        <v>0.2852710573476702</v>
      </c>
      <c r="I26" s="23">
        <v>0.8701388888888889</v>
      </c>
      <c r="J26" s="6">
        <f t="shared" si="9"/>
        <v>0.27844444444444444</v>
      </c>
      <c r="K26" s="68">
        <v>257</v>
      </c>
      <c r="L26" s="14"/>
      <c r="M26" s="6">
        <f t="shared" si="11"/>
        <v>0.02806899641577061</v>
      </c>
    </row>
    <row r="27" spans="1:13" ht="24" customHeight="1">
      <c r="A27" s="78"/>
      <c r="B27" s="5" t="s">
        <v>75</v>
      </c>
      <c r="C27" s="20">
        <v>0.27152777777777776</v>
      </c>
      <c r="D27" s="19">
        <f t="shared" si="6"/>
        <v>0.2854166666666667</v>
      </c>
      <c r="E27" s="6">
        <v>0.5569444444444445</v>
      </c>
      <c r="F27" s="19">
        <f t="shared" si="7"/>
        <v>0.28646953405017916</v>
      </c>
      <c r="G27" s="132">
        <f t="shared" si="10"/>
        <v>0.8434139784946236</v>
      </c>
      <c r="H27" s="21">
        <f t="shared" si="8"/>
        <v>0.28594310035842296</v>
      </c>
      <c r="I27" s="23">
        <v>0.8715277777777778</v>
      </c>
      <c r="J27" s="6">
        <f t="shared" si="9"/>
        <v>0.2788888888888889</v>
      </c>
      <c r="K27" s="68">
        <v>260</v>
      </c>
      <c r="L27" s="14"/>
      <c r="M27" s="6">
        <f t="shared" si="11"/>
        <v>0.028113799283154123</v>
      </c>
    </row>
    <row r="28" spans="1:13" ht="24" customHeight="1">
      <c r="A28" s="78"/>
      <c r="B28" s="5" t="s">
        <v>79</v>
      </c>
      <c r="C28" s="20">
        <v>0.28958333333333336</v>
      </c>
      <c r="D28" s="19">
        <f t="shared" si="6"/>
        <v>0.3020833333333333</v>
      </c>
      <c r="E28" s="6">
        <v>0.5916666666666667</v>
      </c>
      <c r="F28" s="19">
        <f t="shared" si="7"/>
        <v>0.3223118279569893</v>
      </c>
      <c r="G28" s="132">
        <f t="shared" si="10"/>
        <v>0.913978494623656</v>
      </c>
      <c r="H28" s="21">
        <f t="shared" si="8"/>
        <v>0.31219758064516134</v>
      </c>
      <c r="I28" s="23">
        <v>0.9444444444444445</v>
      </c>
      <c r="J28" s="6">
        <f t="shared" si="9"/>
        <v>0.3022222222222223</v>
      </c>
      <c r="K28" s="68">
        <v>403</v>
      </c>
      <c r="L28" s="14">
        <v>0.8493055555555555</v>
      </c>
      <c r="M28" s="6">
        <f t="shared" si="11"/>
        <v>0.030465949820788537</v>
      </c>
    </row>
    <row r="29" spans="1:13" ht="24" customHeight="1">
      <c r="A29" s="78"/>
      <c r="B29" s="5" t="s">
        <v>131</v>
      </c>
      <c r="C29" s="20">
        <v>0.29097222222222224</v>
      </c>
      <c r="D29" s="19">
        <f t="shared" si="6"/>
        <v>0.3097222222222222</v>
      </c>
      <c r="E29" s="6">
        <v>0.6006944444444444</v>
      </c>
      <c r="F29" s="19">
        <f t="shared" si="7"/>
        <v>0.3193324372759856</v>
      </c>
      <c r="G29" s="132">
        <f t="shared" si="10"/>
        <v>0.92002688172043</v>
      </c>
      <c r="H29" s="21">
        <f t="shared" si="8"/>
        <v>0.3145273297491039</v>
      </c>
      <c r="I29" s="23">
        <v>0.9506944444444444</v>
      </c>
      <c r="J29" s="6">
        <f t="shared" si="9"/>
        <v>0.3042222222222222</v>
      </c>
      <c r="K29" s="68">
        <v>413</v>
      </c>
      <c r="L29" s="14"/>
      <c r="M29" s="6">
        <f t="shared" si="11"/>
        <v>0.030667562724014337</v>
      </c>
    </row>
    <row r="30" spans="1:13" ht="24" customHeight="1">
      <c r="A30" s="78"/>
      <c r="B30" s="5" t="s">
        <v>121</v>
      </c>
      <c r="C30" s="20">
        <v>0.2916666666666667</v>
      </c>
      <c r="D30" s="19">
        <f t="shared" si="6"/>
        <v>0.32222222222222213</v>
      </c>
      <c r="E30" s="6">
        <v>0.6138888888888888</v>
      </c>
      <c r="F30" s="19">
        <f t="shared" si="7"/>
        <v>0.3397401433691757</v>
      </c>
      <c r="G30" s="132">
        <f t="shared" si="10"/>
        <v>0.9536290322580645</v>
      </c>
      <c r="H30" s="21">
        <f t="shared" si="8"/>
        <v>0.3309811827956989</v>
      </c>
      <c r="I30" s="23">
        <v>0.9854166666666666</v>
      </c>
      <c r="J30" s="6">
        <f t="shared" si="9"/>
        <v>0.3153333333333333</v>
      </c>
      <c r="K30" s="68">
        <v>455</v>
      </c>
      <c r="L30" s="14"/>
      <c r="M30" s="6">
        <f t="shared" si="11"/>
        <v>0.031787634408602154</v>
      </c>
    </row>
    <row r="31" spans="2:11" ht="30" customHeight="1" thickBot="1">
      <c r="B31" s="12"/>
      <c r="C31" s="203" t="s">
        <v>146</v>
      </c>
      <c r="D31" s="59"/>
      <c r="E31" s="185" t="s">
        <v>147</v>
      </c>
      <c r="F31" s="59"/>
      <c r="G31" s="185" t="s">
        <v>148</v>
      </c>
      <c r="H31" s="9"/>
      <c r="I31" s="150" t="s">
        <v>76</v>
      </c>
      <c r="J31" s="59"/>
      <c r="K31" s="161">
        <v>513</v>
      </c>
    </row>
    <row r="32" ht="13.5" thickTop="1"/>
  </sheetData>
  <sheetProtection/>
  <mergeCells count="2">
    <mergeCell ref="I11:J11"/>
    <mergeCell ref="I20:J20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</dc:creator>
  <cp:keywords/>
  <dc:description/>
  <cp:lastModifiedBy>user</cp:lastModifiedBy>
  <cp:lastPrinted>2013-10-31T13:18:47Z</cp:lastPrinted>
  <dcterms:created xsi:type="dcterms:W3CDTF">2007-11-12T15:18:22Z</dcterms:created>
  <dcterms:modified xsi:type="dcterms:W3CDTF">2013-10-31T13:25:45Z</dcterms:modified>
  <cp:category/>
  <cp:version/>
  <cp:contentType/>
  <cp:contentStatus/>
</cp:coreProperties>
</file>