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35" windowWidth="15510" windowHeight="7500" tabRatio="806" firstSheet="9" activeTab="19"/>
  </bookViews>
  <sheets>
    <sheet name="B-Jam" sheetId="1" r:id="rId1"/>
    <sheet name="G-Jam" sheetId="2" r:id="rId2"/>
    <sheet name="B-NorthW" sheetId="3" r:id="rId3"/>
    <sheet name="G-NorthW" sheetId="4" r:id="rId4"/>
    <sheet name="B- Wap" sheetId="5" r:id="rId5"/>
    <sheet name="G- Wap" sheetId="6" r:id="rId6"/>
    <sheet name="B- Grafton" sheetId="7" r:id="rId7"/>
    <sheet name="G-Graton" sheetId="8" r:id="rId8"/>
    <sheet name="B-WF" sheetId="9" r:id="rId9"/>
    <sheet name="G- WF" sheetId="10" r:id="rId10"/>
    <sheet name="bismarck-b" sheetId="11" r:id="rId11"/>
    <sheet name="Bismarck -g" sheetId="12" r:id="rId12"/>
    <sheet name="Milica B" sheetId="13" r:id="rId13"/>
    <sheet name="Milica G" sheetId="14" r:id="rId14"/>
    <sheet name="GF - G" sheetId="15" r:id="rId15"/>
    <sheet name="GF- B" sheetId="16" r:id="rId16"/>
    <sheet name="EDC - B" sheetId="17" r:id="rId17"/>
    <sheet name="EDC - G" sheetId="18" r:id="rId18"/>
    <sheet name="State - G" sheetId="19" r:id="rId19"/>
    <sheet name="State B" sheetId="20" r:id="rId20"/>
    <sheet name="NTN-B" sheetId="21" r:id="rId21"/>
    <sheet name="NTN-g" sheetId="22" r:id="rId22"/>
  </sheets>
  <definedNames>
    <definedName name="_xlnm.Print_Area" localSheetId="6">'B- Grafton'!$B$3:$L$31</definedName>
    <definedName name="_xlnm.Print_Area" localSheetId="4">'B- Wap'!$B$3:$L$32</definedName>
    <definedName name="_xlnm.Print_Area" localSheetId="10">'bismarck-b'!$B$3:$L$37</definedName>
    <definedName name="_xlnm.Print_Area" localSheetId="0">'B-Jam'!$B$3:$L$32</definedName>
    <definedName name="_xlnm.Print_Area" localSheetId="2">'B-NorthW'!$B$3:$L$37</definedName>
    <definedName name="_xlnm.Print_Area" localSheetId="8">'B-WF'!$B$3:$M$35</definedName>
    <definedName name="_xlnm.Print_Area" localSheetId="16">'EDC - B'!$B$3:$L$35</definedName>
    <definedName name="_xlnm.Print_Area" localSheetId="17">'EDC - G'!$B$3:$I$27</definedName>
    <definedName name="_xlnm.Print_Area" localSheetId="5">'G- Wap'!$B$3:$J$28</definedName>
    <definedName name="_xlnm.Print_Area" localSheetId="9">'G- WF'!$B$2:$K$34</definedName>
    <definedName name="_xlnm.Print_Area" localSheetId="14">'GF - G'!$B$3:$I$35</definedName>
    <definedName name="_xlnm.Print_Area" localSheetId="15">'GF- B'!$B$3:$K$39</definedName>
    <definedName name="_xlnm.Print_Area" localSheetId="7">'G-Graton'!$B$3:$J$27</definedName>
    <definedName name="_xlnm.Print_Area" localSheetId="1">'G-Jam'!$B$3:$J$30</definedName>
    <definedName name="_xlnm.Print_Area" localSheetId="3">'G-NorthW'!$B$3:$J$31</definedName>
    <definedName name="_xlnm.Print_Area" localSheetId="12">'Milica B'!$B$3:$K$32</definedName>
    <definedName name="_xlnm.Print_Area" localSheetId="13">'Milica G'!$B$3:$K$30</definedName>
    <definedName name="_xlnm.Print_Area" localSheetId="20">'NTN-B'!$B$3:$R$31</definedName>
    <definedName name="_xlnm.Print_Area" localSheetId="18">'State - G'!$B$3:$K$16</definedName>
    <definedName name="_xlnm.Print_Area" localSheetId="19">'State B'!$B$3:$N$17</definedName>
  </definedNames>
  <calcPr fullCalcOnLoad="1"/>
</workbook>
</file>

<file path=xl/sharedStrings.xml><?xml version="1.0" encoding="utf-8"?>
<sst xmlns="http://schemas.openxmlformats.org/spreadsheetml/2006/main" count="1175" uniqueCount="221">
  <si>
    <t>Jamestown</t>
  </si>
  <si>
    <t xml:space="preserve"> </t>
  </si>
  <si>
    <t>1st Mile</t>
  </si>
  <si>
    <t>2m split</t>
  </si>
  <si>
    <t>Final Time</t>
  </si>
  <si>
    <t>Average/mile</t>
  </si>
  <si>
    <t>Average/1000</t>
  </si>
  <si>
    <t>Medal, Kaitlin</t>
  </si>
  <si>
    <t>JVGirls 3k</t>
  </si>
  <si>
    <t>1st mile</t>
  </si>
  <si>
    <t>Sharief, Samantha</t>
  </si>
  <si>
    <t>McMillan, Lauren</t>
  </si>
  <si>
    <t xml:space="preserve">Weather </t>
  </si>
  <si>
    <t>2m total</t>
  </si>
  <si>
    <t>3m split</t>
  </si>
  <si>
    <t>3m total</t>
  </si>
  <si>
    <t>Harlow, Shane</t>
  </si>
  <si>
    <t>Torrey, Mike</t>
  </si>
  <si>
    <t>Jv boys 4K</t>
  </si>
  <si>
    <t>Torrey, Alex</t>
  </si>
  <si>
    <t>Houska, Ben</t>
  </si>
  <si>
    <t>Torrey, Andrew</t>
  </si>
  <si>
    <t>2&amp;3 Avg</t>
  </si>
  <si>
    <t>Fisher, Tom</t>
  </si>
  <si>
    <t>True 5K course</t>
  </si>
  <si>
    <t>True 4K course</t>
  </si>
  <si>
    <t>last half mile</t>
  </si>
  <si>
    <t>2 mile Total</t>
  </si>
  <si>
    <t>Last Half mile</t>
  </si>
  <si>
    <t>Northwood</t>
  </si>
  <si>
    <t>Varsity 5k</t>
  </si>
  <si>
    <t>Middle School 3k</t>
  </si>
  <si>
    <t>Varsity 4k</t>
  </si>
  <si>
    <t>Cominghay, Arianne</t>
  </si>
  <si>
    <t>Peterson, Brenna</t>
  </si>
  <si>
    <t>Shafer, Paul</t>
  </si>
  <si>
    <t>Gerszewski, Justin</t>
  </si>
  <si>
    <t>Helgeson, Ted</t>
  </si>
  <si>
    <t>Wood, Ben</t>
  </si>
  <si>
    <t>Place</t>
  </si>
  <si>
    <t>Minkler, Maiah</t>
  </si>
  <si>
    <t>Lindsay, Ali</t>
  </si>
  <si>
    <t>Roehl, Camron</t>
  </si>
  <si>
    <t>West Fargo</t>
  </si>
  <si>
    <t>Murphy, Keelan</t>
  </si>
  <si>
    <t>Young, Jake</t>
  </si>
  <si>
    <t>Sand, Jaclyn</t>
  </si>
  <si>
    <t>Grafton</t>
  </si>
  <si>
    <t>GF Inv</t>
  </si>
  <si>
    <t>Ackley, Nick</t>
  </si>
  <si>
    <t>Brooks, Michael</t>
  </si>
  <si>
    <t>Jehs, Tyler</t>
  </si>
  <si>
    <t xml:space="preserve">Weather  </t>
  </si>
  <si>
    <t>Foley, Dylan</t>
  </si>
  <si>
    <t>Petty, Derek</t>
  </si>
  <si>
    <t>True 4K distance:</t>
  </si>
  <si>
    <t>True 5K course distance: 5000m</t>
  </si>
  <si>
    <t xml:space="preserve">True 5K course distance: </t>
  </si>
  <si>
    <t>Cominghay, Ari</t>
  </si>
  <si>
    <t>Jr High Girls 3k</t>
  </si>
  <si>
    <t>Thomas, Jordyn</t>
  </si>
  <si>
    <t>NTN - Preregionals</t>
  </si>
  <si>
    <t>Jensen, Shane</t>
  </si>
  <si>
    <t>24:01</t>
  </si>
  <si>
    <t>Lindsay, Rachel</t>
  </si>
  <si>
    <t>Jv boys 5K</t>
  </si>
  <si>
    <t>Milaca</t>
  </si>
  <si>
    <t>DNR</t>
  </si>
  <si>
    <t>NTN</t>
  </si>
  <si>
    <t>Team Avg</t>
  </si>
  <si>
    <t>Top 5 Avg</t>
  </si>
  <si>
    <t>Nov 14th, 2009</t>
  </si>
  <si>
    <t>Diff</t>
  </si>
  <si>
    <t>11/15/08</t>
  </si>
  <si>
    <t>PreNTN</t>
  </si>
  <si>
    <t>place</t>
  </si>
  <si>
    <t>2008-2009</t>
  </si>
  <si>
    <t>Roehl, Grace</t>
  </si>
  <si>
    <t>Ackley, Ashleigh</t>
  </si>
  <si>
    <t>Cox, Rachel</t>
  </si>
  <si>
    <t>DNF</t>
  </si>
  <si>
    <t>Corrected</t>
  </si>
  <si>
    <t>Cox, Shanlee</t>
  </si>
  <si>
    <t xml:space="preserve">Weather: </t>
  </si>
  <si>
    <t>Zacha, John</t>
  </si>
  <si>
    <t>Larsen, Lilly</t>
  </si>
  <si>
    <t>Larsen, Lily</t>
  </si>
  <si>
    <t>25:10</t>
  </si>
  <si>
    <t>Sele, Jamie</t>
  </si>
  <si>
    <t>2:15 JV Boys 5k</t>
  </si>
  <si>
    <t>11:15 9th boys  5k</t>
  </si>
  <si>
    <t>2:00 JV Girls</t>
  </si>
  <si>
    <t>Wolfe, Juliet</t>
  </si>
  <si>
    <t>Roehl, Carmon</t>
  </si>
  <si>
    <t>Larsen, Leif</t>
  </si>
  <si>
    <t>24:53</t>
  </si>
  <si>
    <t>Aug 19th , 2011</t>
  </si>
  <si>
    <t>White, Michael</t>
  </si>
  <si>
    <t>Volcheck, Jon</t>
  </si>
  <si>
    <t>Volcheck, Jakob</t>
  </si>
  <si>
    <t>Brooks Michael</t>
  </si>
  <si>
    <t>Sele, Jamie,</t>
  </si>
  <si>
    <t>Aug 19th, 2011</t>
  </si>
  <si>
    <t>Carr, Elizabeth</t>
  </si>
  <si>
    <t>Ackley, Karly</t>
  </si>
  <si>
    <t>Cox, Emily</t>
  </si>
  <si>
    <t>Medrano, Jelly</t>
  </si>
  <si>
    <t>Allan, Meghan</t>
  </si>
  <si>
    <t>Kohlmeier, Gabbi</t>
  </si>
  <si>
    <t>Lund, Sydney</t>
  </si>
  <si>
    <t>Johnson, McKenzie</t>
  </si>
  <si>
    <t>Comminghay, Ari</t>
  </si>
  <si>
    <t>Volcheck, Tova</t>
  </si>
  <si>
    <t>Devine, Thomas</t>
  </si>
  <si>
    <t>Hysjulien, David</t>
  </si>
  <si>
    <t>80, no wind</t>
  </si>
  <si>
    <t>Total runners</t>
  </si>
  <si>
    <t>Total Runners</t>
  </si>
  <si>
    <t>Total Runners 104</t>
  </si>
  <si>
    <t>Aug 25th, 2011</t>
  </si>
  <si>
    <t>Weather</t>
  </si>
  <si>
    <t>Volcheck, John</t>
  </si>
  <si>
    <t>Fish, Bryce</t>
  </si>
  <si>
    <t>Keener, Tyler</t>
  </si>
  <si>
    <t>Becker, Jed</t>
  </si>
  <si>
    <t>Maiah, Minkler</t>
  </si>
  <si>
    <t>Wylot,Chloe</t>
  </si>
  <si>
    <t>49</t>
  </si>
  <si>
    <t>True 4K course distance: 4000</t>
  </si>
  <si>
    <t>132</t>
  </si>
  <si>
    <t>24:19</t>
  </si>
  <si>
    <t>41</t>
  </si>
  <si>
    <t>68</t>
  </si>
  <si>
    <t>84, med wind</t>
  </si>
  <si>
    <t>True 5K course distance: 5005</t>
  </si>
  <si>
    <t>True 4k course distance  4000</t>
  </si>
  <si>
    <t>Wahpeton</t>
  </si>
  <si>
    <t>Sept 1st, 2011</t>
  </si>
  <si>
    <t xml:space="preserve">True 4K course distance: </t>
  </si>
  <si>
    <t xml:space="preserve">True 4k course distance  </t>
  </si>
  <si>
    <t>Carlson, Adam</t>
  </si>
  <si>
    <t>Dianat, Alex</t>
  </si>
  <si>
    <t>24:52</t>
  </si>
  <si>
    <t>24:07</t>
  </si>
  <si>
    <t>27:03</t>
  </si>
  <si>
    <t>24:08</t>
  </si>
  <si>
    <t>25:39</t>
  </si>
  <si>
    <t>27:50</t>
  </si>
  <si>
    <t>True 5K course distance: 5000</t>
  </si>
  <si>
    <t>Weather muggy, cloudy, 80</t>
  </si>
  <si>
    <t>3`</t>
  </si>
  <si>
    <t>Sept 8th, 2011</t>
  </si>
  <si>
    <t>Lamberson, James</t>
  </si>
  <si>
    <t>Fontaine, Maeghan</t>
  </si>
  <si>
    <t>Oen, Sophie</t>
  </si>
  <si>
    <t>Kohlmeier, Gabby</t>
  </si>
  <si>
    <t>Suleiman, Bilal</t>
  </si>
  <si>
    <t>Total Runners 63</t>
  </si>
  <si>
    <t>25:24</t>
  </si>
  <si>
    <t>26:54</t>
  </si>
  <si>
    <t>25:53</t>
  </si>
  <si>
    <t>25:52</t>
  </si>
  <si>
    <t>24:04</t>
  </si>
  <si>
    <t>True 5K course distance:  5000?</t>
  </si>
  <si>
    <t>Sept 10th, 2011</t>
  </si>
  <si>
    <t>Foly, Dylan</t>
  </si>
  <si>
    <t>Varsity 3k</t>
  </si>
  <si>
    <t>Wylot, Chloe</t>
  </si>
  <si>
    <t>Total Runners  58</t>
  </si>
  <si>
    <t>True 5K course distance  3.19</t>
  </si>
  <si>
    <t>87, sunny, no wind</t>
  </si>
  <si>
    <t>Total Runners  63</t>
  </si>
  <si>
    <t>Total Runners 88</t>
  </si>
  <si>
    <t>something is off</t>
  </si>
  <si>
    <t>True 5K course distance</t>
  </si>
  <si>
    <t>Sept 17th, 2011</t>
  </si>
  <si>
    <t>Bismarck</t>
  </si>
  <si>
    <t xml:space="preserve">Total Runners </t>
  </si>
  <si>
    <t>JV 4K</t>
  </si>
  <si>
    <t>Gap time 1-5 runner</t>
  </si>
  <si>
    <t>24:48</t>
  </si>
  <si>
    <t>25:22</t>
  </si>
  <si>
    <t>24:38</t>
  </si>
  <si>
    <t>7:12</t>
  </si>
  <si>
    <t>0:44</t>
  </si>
  <si>
    <t>Weather  55, drizzle, med wind</t>
  </si>
  <si>
    <t>Sept 24th, 2011</t>
  </si>
  <si>
    <t>Sept 24th, Saturday</t>
  </si>
  <si>
    <t>10:45   7th girls 3200m</t>
  </si>
  <si>
    <t>12:30 Varsity AAA girls</t>
  </si>
  <si>
    <t>1:15 Varsity AAA</t>
  </si>
  <si>
    <t>Wofle, Juliet</t>
  </si>
  <si>
    <t>Volcheck, Jacob</t>
  </si>
  <si>
    <t>Morlin, Kacee</t>
  </si>
  <si>
    <t>127</t>
  </si>
  <si>
    <t>Weather   65 and no wind</t>
  </si>
  <si>
    <t>Oct 1st, 2011</t>
  </si>
  <si>
    <t>Morin, Kacee</t>
  </si>
  <si>
    <t>Danielson, Ben</t>
  </si>
  <si>
    <t>65, very windy</t>
  </si>
  <si>
    <t>Location: Lincoln Golf Course</t>
  </si>
  <si>
    <t>:50</t>
  </si>
  <si>
    <t>24:13</t>
  </si>
  <si>
    <t>24:34</t>
  </si>
  <si>
    <t>24:24</t>
  </si>
  <si>
    <t>:47</t>
  </si>
  <si>
    <t>Weather: 65, very windy</t>
  </si>
  <si>
    <t>1:30</t>
  </si>
  <si>
    <t>Oct 8th, 2011</t>
  </si>
  <si>
    <t>Weather:</t>
  </si>
  <si>
    <t>Location: West Fargo</t>
  </si>
  <si>
    <t>Dianant, Alex</t>
  </si>
  <si>
    <t>wf</t>
  </si>
  <si>
    <t>16:31</t>
  </si>
  <si>
    <t>17:46</t>
  </si>
  <si>
    <t>18:01</t>
  </si>
  <si>
    <t>18:14</t>
  </si>
  <si>
    <t>18:56</t>
  </si>
  <si>
    <t>18:11</t>
  </si>
  <si>
    <t>18:18</t>
  </si>
  <si>
    <t>Oct 22nd,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</si>
</sst>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color indexed="14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2"/>
      <color indexed="14"/>
      <name val="Times New Roman"/>
      <family val="1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20" fontId="0" fillId="0" borderId="13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/>
    </xf>
    <xf numFmtId="0" fontId="5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19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0" fontId="6" fillId="0" borderId="13" xfId="0" applyNumberFormat="1" applyFont="1" applyBorder="1" applyAlignment="1">
      <alignment horizontal="center"/>
    </xf>
    <xf numFmtId="20" fontId="6" fillId="0" borderId="19" xfId="0" applyNumberFormat="1" applyFont="1" applyBorder="1" applyAlignment="1">
      <alignment horizontal="center"/>
    </xf>
    <xf numFmtId="20" fontId="6" fillId="0" borderId="14" xfId="0" applyNumberFormat="1" applyFont="1" applyBorder="1" applyAlignment="1">
      <alignment horizontal="center"/>
    </xf>
    <xf numFmtId="20" fontId="6" fillId="0" borderId="15" xfId="0" applyNumberFormat="1" applyFont="1" applyBorder="1" applyAlignment="1" quotePrefix="1">
      <alignment horizontal="center"/>
    </xf>
    <xf numFmtId="20" fontId="6" fillId="0" borderId="15" xfId="0" applyNumberFormat="1" applyFont="1" applyBorder="1" applyAlignment="1">
      <alignment horizontal="center"/>
    </xf>
    <xf numFmtId="20" fontId="0" fillId="33" borderId="16" xfId="0" applyNumberFormat="1" applyFill="1" applyBorder="1" applyAlignment="1">
      <alignment horizontal="center"/>
    </xf>
    <xf numFmtId="20" fontId="2" fillId="33" borderId="16" xfId="0" applyNumberFormat="1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0" fontId="6" fillId="0" borderId="21" xfId="0" applyNumberFormat="1" applyFont="1" applyBorder="1" applyAlignment="1" quotePrefix="1">
      <alignment horizontal="center"/>
    </xf>
    <xf numFmtId="20" fontId="6" fillId="0" borderId="22" xfId="0" applyNumberFormat="1" applyFont="1" applyBorder="1" applyAlignment="1">
      <alignment horizontal="center"/>
    </xf>
    <xf numFmtId="20" fontId="6" fillId="0" borderId="23" xfId="0" applyNumberFormat="1" applyFon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0" fillId="33" borderId="24" xfId="0" applyFont="1" applyFill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7" fontId="0" fillId="33" borderId="28" xfId="0" applyNumberFormat="1" applyFill="1" applyBorder="1" applyAlignment="1">
      <alignment/>
    </xf>
    <xf numFmtId="0" fontId="3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20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8" xfId="0" applyBorder="1" applyAlignment="1">
      <alignment/>
    </xf>
    <xf numFmtId="0" fontId="1" fillId="0" borderId="29" xfId="0" applyFont="1" applyBorder="1" applyAlignment="1">
      <alignment/>
    </xf>
    <xf numFmtId="0" fontId="1" fillId="0" borderId="32" xfId="0" applyFont="1" applyBorder="1" applyAlignment="1">
      <alignment horizontal="left"/>
    </xf>
    <xf numFmtId="0" fontId="1" fillId="0" borderId="34" xfId="0" applyFont="1" applyBorder="1" applyAlignment="1">
      <alignment/>
    </xf>
    <xf numFmtId="0" fontId="0" fillId="33" borderId="39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 horizontal="center"/>
    </xf>
    <xf numFmtId="20" fontId="6" fillId="33" borderId="16" xfId="0" applyNumberFormat="1" applyFont="1" applyFill="1" applyBorder="1" applyAlignment="1">
      <alignment horizontal="center"/>
    </xf>
    <xf numFmtId="20" fontId="6" fillId="33" borderId="16" xfId="0" applyNumberFormat="1" applyFont="1" applyFill="1" applyBorder="1" applyAlignment="1">
      <alignment horizontal="left"/>
    </xf>
    <xf numFmtId="20" fontId="6" fillId="33" borderId="28" xfId="0" applyNumberFormat="1" applyFont="1" applyFill="1" applyBorder="1" applyAlignment="1">
      <alignment horizontal="center"/>
    </xf>
    <xf numFmtId="20" fontId="6" fillId="0" borderId="40" xfId="0" applyNumberFormat="1" applyFont="1" applyBorder="1" applyAlignment="1">
      <alignment horizontal="center"/>
    </xf>
    <xf numFmtId="0" fontId="6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20" fontId="6" fillId="0" borderId="20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3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33" borderId="39" xfId="0" applyNumberFormat="1" applyFon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38" xfId="0" applyNumberFormat="1" applyBorder="1" applyAlignment="1">
      <alignment/>
    </xf>
    <xf numFmtId="0" fontId="1" fillId="0" borderId="0" xfId="0" applyFont="1" applyBorder="1" applyAlignment="1">
      <alignment horizontal="left"/>
    </xf>
    <xf numFmtId="20" fontId="6" fillId="0" borderId="0" xfId="0" applyNumberFormat="1" applyFont="1" applyBorder="1" applyAlignment="1">
      <alignment horizontal="center"/>
    </xf>
    <xf numFmtId="20" fontId="6" fillId="0" borderId="30" xfId="0" applyNumberFormat="1" applyFont="1" applyBorder="1" applyAlignment="1">
      <alignment horizontal="center"/>
    </xf>
    <xf numFmtId="37" fontId="0" fillId="0" borderId="43" xfId="0" applyNumberFormat="1" applyBorder="1" applyAlignment="1">
      <alignment horizontal="center"/>
    </xf>
    <xf numFmtId="20" fontId="0" fillId="0" borderId="44" xfId="0" applyNumberFormat="1" applyBorder="1" applyAlignment="1">
      <alignment horizontal="center"/>
    </xf>
    <xf numFmtId="20" fontId="6" fillId="33" borderId="45" xfId="0" applyNumberFormat="1" applyFont="1" applyFill="1" applyBorder="1" applyAlignment="1">
      <alignment horizontal="center"/>
    </xf>
    <xf numFmtId="20" fontId="2" fillId="33" borderId="45" xfId="0" applyNumberFormat="1" applyFont="1" applyFill="1" applyBorder="1" applyAlignment="1">
      <alignment horizontal="center"/>
    </xf>
    <xf numFmtId="20" fontId="6" fillId="33" borderId="45" xfId="0" applyNumberFormat="1" applyFont="1" applyFill="1" applyBorder="1" applyAlignment="1">
      <alignment horizontal="left"/>
    </xf>
    <xf numFmtId="20" fontId="0" fillId="33" borderId="45" xfId="0" applyNumberFormat="1" applyFill="1" applyBorder="1" applyAlignment="1">
      <alignment horizontal="center"/>
    </xf>
    <xf numFmtId="20" fontId="6" fillId="33" borderId="46" xfId="0" applyNumberFormat="1" applyFont="1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3" fillId="33" borderId="46" xfId="0" applyFont="1" applyFill="1" applyBorder="1" applyAlignment="1">
      <alignment/>
    </xf>
    <xf numFmtId="0" fontId="7" fillId="33" borderId="45" xfId="0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33" borderId="47" xfId="0" applyFill="1" applyBorder="1" applyAlignment="1">
      <alignment horizontal="center"/>
    </xf>
    <xf numFmtId="20" fontId="6" fillId="0" borderId="48" xfId="0" applyNumberFormat="1" applyFont="1" applyBorder="1" applyAlignment="1">
      <alignment horizontal="center"/>
    </xf>
    <xf numFmtId="20" fontId="0" fillId="0" borderId="13" xfId="0" applyNumberFormat="1" applyBorder="1" applyAlignment="1" quotePrefix="1">
      <alignment horizontal="center"/>
    </xf>
    <xf numFmtId="20" fontId="0" fillId="0" borderId="13" xfId="0" applyNumberFormat="1" applyFont="1" applyBorder="1" applyAlignment="1">
      <alignment horizontal="center"/>
    </xf>
    <xf numFmtId="0" fontId="1" fillId="0" borderId="49" xfId="0" applyFont="1" applyBorder="1" applyAlignment="1">
      <alignment/>
    </xf>
    <xf numFmtId="20" fontId="6" fillId="0" borderId="44" xfId="0" applyNumberFormat="1" applyFont="1" applyBorder="1" applyAlignment="1">
      <alignment horizontal="center"/>
    </xf>
    <xf numFmtId="20" fontId="0" fillId="0" borderId="44" xfId="0" applyNumberFormat="1" applyFont="1" applyBorder="1" applyAlignment="1">
      <alignment horizontal="center"/>
    </xf>
    <xf numFmtId="20" fontId="6" fillId="0" borderId="50" xfId="0" applyNumberFormat="1" applyFon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20" fontId="6" fillId="0" borderId="52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7" fontId="0" fillId="0" borderId="5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" fontId="0" fillId="0" borderId="53" xfId="0" applyNumberFormat="1" applyBorder="1" applyAlignment="1">
      <alignment horizontal="center"/>
    </xf>
    <xf numFmtId="1" fontId="1" fillId="0" borderId="3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6" fillId="33" borderId="24" xfId="0" applyNumberFormat="1" applyFont="1" applyFill="1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20" xfId="0" applyNumberFormat="1" applyBorder="1" applyAlignment="1">
      <alignment horizontal="center"/>
    </xf>
    <xf numFmtId="1" fontId="0" fillId="33" borderId="24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54" xfId="0" applyFont="1" applyBorder="1" applyAlignment="1">
      <alignment/>
    </xf>
    <xf numFmtId="20" fontId="6" fillId="0" borderId="55" xfId="0" applyNumberFormat="1" applyFont="1" applyBorder="1" applyAlignment="1">
      <alignment horizontal="center"/>
    </xf>
    <xf numFmtId="20" fontId="6" fillId="0" borderId="56" xfId="0" applyNumberFormat="1" applyFont="1" applyBorder="1" applyAlignment="1">
      <alignment horizontal="center"/>
    </xf>
    <xf numFmtId="20" fontId="0" fillId="0" borderId="56" xfId="0" applyNumberFormat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20" fontId="6" fillId="0" borderId="57" xfId="0" applyNumberFormat="1" applyFont="1" applyBorder="1" applyAlignment="1">
      <alignment horizontal="center"/>
    </xf>
    <xf numFmtId="1" fontId="0" fillId="0" borderId="58" xfId="0" applyNumberFormat="1" applyBorder="1" applyAlignment="1">
      <alignment horizontal="center"/>
    </xf>
    <xf numFmtId="1" fontId="0" fillId="0" borderId="0" xfId="0" applyNumberFormat="1" applyFont="1" applyAlignment="1">
      <alignment/>
    </xf>
    <xf numFmtId="1" fontId="2" fillId="0" borderId="3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0" fillId="33" borderId="24" xfId="0" applyNumberFormat="1" applyFont="1" applyFill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56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20" fontId="0" fillId="0" borderId="20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0" fillId="0" borderId="5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Alignment="1">
      <alignment horizontal="center"/>
    </xf>
    <xf numFmtId="20" fontId="0" fillId="0" borderId="0" xfId="0" applyNumberFormat="1" applyBorder="1" applyAlignment="1">
      <alignment horizontal="center"/>
    </xf>
    <xf numFmtId="47" fontId="6" fillId="33" borderId="28" xfId="0" applyNumberFormat="1" applyFont="1" applyFill="1" applyBorder="1" applyAlignment="1">
      <alignment horizontal="center"/>
    </xf>
    <xf numFmtId="20" fontId="0" fillId="0" borderId="0" xfId="0" applyNumberFormat="1" applyBorder="1" applyAlignment="1" quotePrefix="1">
      <alignment horizontal="center"/>
    </xf>
    <xf numFmtId="37" fontId="0" fillId="0" borderId="14" xfId="0" applyNumberFormat="1" applyBorder="1" applyAlignment="1">
      <alignment horizontal="center"/>
    </xf>
    <xf numFmtId="20" fontId="6" fillId="0" borderId="59" xfId="0" applyNumberFormat="1" applyFont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1" fillId="33" borderId="42" xfId="0" applyFont="1" applyFill="1" applyBorder="1" applyAlignment="1">
      <alignment/>
    </xf>
    <xf numFmtId="0" fontId="11" fillId="33" borderId="41" xfId="0" applyFont="1" applyFill="1" applyBorder="1" applyAlignment="1">
      <alignment/>
    </xf>
    <xf numFmtId="0" fontId="11" fillId="0" borderId="28" xfId="0" applyFont="1" applyBorder="1" applyAlignment="1">
      <alignment horizontal="left"/>
    </xf>
    <xf numFmtId="0" fontId="1" fillId="0" borderId="60" xfId="0" applyFont="1" applyBorder="1" applyAlignment="1">
      <alignment/>
    </xf>
    <xf numFmtId="20" fontId="6" fillId="0" borderId="11" xfId="0" applyNumberFormat="1" applyFont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20" fontId="12" fillId="0" borderId="13" xfId="0" applyNumberFormat="1" applyFont="1" applyBorder="1" applyAlignment="1">
      <alignment horizontal="center"/>
    </xf>
    <xf numFmtId="14" fontId="9" fillId="0" borderId="0" xfId="0" applyNumberFormat="1" applyFont="1" applyAlignment="1" quotePrefix="1">
      <alignment horizontal="center"/>
    </xf>
    <xf numFmtId="20" fontId="13" fillId="0" borderId="0" xfId="0" applyNumberFormat="1" applyFont="1" applyBorder="1" applyAlignment="1" quotePrefix="1">
      <alignment horizontal="center"/>
    </xf>
    <xf numFmtId="20" fontId="6" fillId="0" borderId="61" xfId="0" applyNumberFormat="1" applyFont="1" applyBorder="1" applyAlignment="1">
      <alignment horizontal="center"/>
    </xf>
    <xf numFmtId="37" fontId="6" fillId="0" borderId="43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50" xfId="0" applyBorder="1" applyAlignment="1">
      <alignment horizontal="center"/>
    </xf>
    <xf numFmtId="20" fontId="0" fillId="0" borderId="20" xfId="0" applyNumberFormat="1" applyBorder="1" applyAlignment="1" quotePrefix="1">
      <alignment horizontal="center"/>
    </xf>
    <xf numFmtId="20" fontId="6" fillId="0" borderId="20" xfId="0" applyNumberFormat="1" applyFont="1" applyBorder="1" applyAlignment="1" quotePrefix="1">
      <alignment horizontal="center"/>
    </xf>
    <xf numFmtId="20" fontId="6" fillId="0" borderId="20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20" fontId="6" fillId="0" borderId="13" xfId="0" applyNumberFormat="1" applyFont="1" applyBorder="1" applyAlignment="1">
      <alignment horizontal="right"/>
    </xf>
    <xf numFmtId="20" fontId="6" fillId="0" borderId="31" xfId="0" applyNumberFormat="1" applyFont="1" applyBorder="1" applyAlignment="1">
      <alignment horizontal="center"/>
    </xf>
    <xf numFmtId="20" fontId="6" fillId="0" borderId="40" xfId="0" applyNumberFormat="1" applyFont="1" applyBorder="1" applyAlignment="1" quotePrefix="1">
      <alignment horizontal="center"/>
    </xf>
    <xf numFmtId="37" fontId="0" fillId="0" borderId="36" xfId="0" applyNumberFormat="1" applyBorder="1" applyAlignment="1">
      <alignment horizontal="center"/>
    </xf>
    <xf numFmtId="20" fontId="0" fillId="0" borderId="23" xfId="0" applyNumberFormat="1" applyFont="1" applyBorder="1" applyAlignment="1">
      <alignment horizontal="center"/>
    </xf>
    <xf numFmtId="20" fontId="0" fillId="0" borderId="13" xfId="0" applyNumberFormat="1" applyFont="1" applyBorder="1" applyAlignment="1" quotePrefix="1">
      <alignment horizontal="center"/>
    </xf>
    <xf numFmtId="0" fontId="0" fillId="0" borderId="38" xfId="0" applyBorder="1" applyAlignment="1">
      <alignment horizontal="center"/>
    </xf>
    <xf numFmtId="20" fontId="0" fillId="0" borderId="13" xfId="0" applyNumberFormat="1" applyBorder="1" applyAlignment="1">
      <alignment horizontal="left"/>
    </xf>
    <xf numFmtId="20" fontId="1" fillId="0" borderId="0" xfId="0" applyNumberFormat="1" applyFont="1" applyBorder="1" applyAlignment="1">
      <alignment/>
    </xf>
    <xf numFmtId="20" fontId="0" fillId="0" borderId="30" xfId="0" applyNumberFormat="1" applyBorder="1" applyAlignment="1">
      <alignment horizontal="center"/>
    </xf>
    <xf numFmtId="20" fontId="6" fillId="0" borderId="10" xfId="0" applyNumberFormat="1" applyFont="1" applyBorder="1" applyAlignment="1" quotePrefix="1">
      <alignment horizontal="center"/>
    </xf>
    <xf numFmtId="37" fontId="0" fillId="0" borderId="35" xfId="0" applyNumberFormat="1" applyBorder="1" applyAlignment="1">
      <alignment horizontal="center"/>
    </xf>
    <xf numFmtId="20" fontId="8" fillId="0" borderId="15" xfId="0" applyNumberFormat="1" applyFont="1" applyBorder="1" applyAlignment="1">
      <alignment horizontal="center"/>
    </xf>
    <xf numFmtId="20" fontId="6" fillId="0" borderId="19" xfId="0" applyNumberFormat="1" applyFont="1" applyBorder="1" applyAlignment="1">
      <alignment horizontal="right"/>
    </xf>
    <xf numFmtId="20" fontId="14" fillId="0" borderId="12" xfId="0" applyNumberFormat="1" applyFont="1" applyBorder="1" applyAlignment="1">
      <alignment horizontal="right"/>
    </xf>
    <xf numFmtId="0" fontId="6" fillId="33" borderId="16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62" xfId="0" applyFont="1" applyFill="1" applyBorder="1" applyAlignment="1">
      <alignment/>
    </xf>
    <xf numFmtId="0" fontId="6" fillId="33" borderId="45" xfId="0" applyFont="1" applyFill="1" applyBorder="1" applyAlignment="1">
      <alignment horizontal="center"/>
    </xf>
    <xf numFmtId="0" fontId="6" fillId="33" borderId="63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20" fontId="6" fillId="0" borderId="19" xfId="0" applyNumberFormat="1" applyFont="1" applyBorder="1" applyAlignment="1" quotePrefix="1">
      <alignment horizontal="center"/>
    </xf>
    <xf numFmtId="20" fontId="6" fillId="0" borderId="28" xfId="0" applyNumberFormat="1" applyFont="1" applyBorder="1" applyAlignment="1" quotePrefix="1">
      <alignment horizontal="center"/>
    </xf>
    <xf numFmtId="20" fontId="14" fillId="0" borderId="16" xfId="0" applyNumberFormat="1" applyFont="1" applyBorder="1" applyAlignment="1">
      <alignment horizontal="left"/>
    </xf>
    <xf numFmtId="20" fontId="14" fillId="0" borderId="13" xfId="0" applyNumberFormat="1" applyFont="1" applyBorder="1" applyAlignment="1">
      <alignment horizontal="right"/>
    </xf>
    <xf numFmtId="20" fontId="14" fillId="0" borderId="13" xfId="0" applyNumberFormat="1" applyFont="1" applyBorder="1" applyAlignment="1">
      <alignment horizontal="left"/>
    </xf>
    <xf numFmtId="1" fontId="11" fillId="0" borderId="36" xfId="0" applyNumberFormat="1" applyFont="1" applyBorder="1" applyAlignment="1">
      <alignment horizontal="center"/>
    </xf>
    <xf numFmtId="1" fontId="11" fillId="0" borderId="38" xfId="0" applyNumberFormat="1" applyFont="1" applyBorder="1" applyAlignment="1">
      <alignment horizontal="center"/>
    </xf>
    <xf numFmtId="20" fontId="6" fillId="0" borderId="36" xfId="0" applyNumberFormat="1" applyFont="1" applyBorder="1" applyAlignment="1" quotePrefix="1">
      <alignment horizontal="center"/>
    </xf>
    <xf numFmtId="0" fontId="6" fillId="0" borderId="38" xfId="0" applyFont="1" applyBorder="1" applyAlignment="1">
      <alignment horizontal="center"/>
    </xf>
    <xf numFmtId="0" fontId="1" fillId="0" borderId="59" xfId="0" applyFont="1" applyBorder="1" applyAlignment="1">
      <alignment/>
    </xf>
    <xf numFmtId="20" fontId="17" fillId="0" borderId="44" xfId="0" applyNumberFormat="1" applyFont="1" applyBorder="1" applyAlignment="1">
      <alignment horizontal="left"/>
    </xf>
    <xf numFmtId="20" fontId="14" fillId="0" borderId="14" xfId="0" applyNumberFormat="1" applyFont="1" applyBorder="1" applyAlignment="1">
      <alignment horizontal="left"/>
    </xf>
    <xf numFmtId="20" fontId="14" fillId="0" borderId="17" xfId="0" applyNumberFormat="1" applyFont="1" applyBorder="1" applyAlignment="1">
      <alignment horizontal="left"/>
    </xf>
    <xf numFmtId="37" fontId="0" fillId="0" borderId="38" xfId="0" applyNumberFormat="1" applyBorder="1" applyAlignment="1">
      <alignment horizontal="center"/>
    </xf>
    <xf numFmtId="20" fontId="17" fillId="0" borderId="28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50" xfId="0" applyFont="1" applyBorder="1" applyAlignment="1">
      <alignment/>
    </xf>
    <xf numFmtId="0" fontId="11" fillId="0" borderId="14" xfId="0" applyFont="1" applyBorder="1" applyAlignment="1" quotePrefix="1">
      <alignment horizontal="center"/>
    </xf>
    <xf numFmtId="20" fontId="1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37" fontId="6" fillId="0" borderId="38" xfId="0" applyNumberFormat="1" applyFont="1" applyBorder="1" applyAlignment="1">
      <alignment horizontal="center"/>
    </xf>
    <xf numFmtId="20" fontId="14" fillId="0" borderId="17" xfId="0" applyNumberFormat="1" applyFont="1" applyBorder="1" applyAlignment="1">
      <alignment/>
    </xf>
    <xf numFmtId="20" fontId="1" fillId="0" borderId="0" xfId="0" applyNumberFormat="1" applyFont="1" applyBorder="1" applyAlignment="1">
      <alignment/>
    </xf>
    <xf numFmtId="37" fontId="0" fillId="0" borderId="0" xfId="0" applyNumberFormat="1" applyBorder="1" applyAlignment="1">
      <alignment horizontal="center"/>
    </xf>
    <xf numFmtId="37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37" fontId="0" fillId="0" borderId="0" xfId="0" applyNumberFormat="1" applyFont="1" applyBorder="1" applyAlignment="1" quotePrefix="1">
      <alignment horizontal="center"/>
    </xf>
    <xf numFmtId="20" fontId="11" fillId="0" borderId="15" xfId="0" applyNumberFormat="1" applyFont="1" applyBorder="1" applyAlignment="1">
      <alignment horizontal="center"/>
    </xf>
    <xf numFmtId="20" fontId="14" fillId="0" borderId="16" xfId="0" applyNumberFormat="1" applyFont="1" applyBorder="1" applyAlignment="1">
      <alignment horizontal="right"/>
    </xf>
    <xf numFmtId="20" fontId="14" fillId="0" borderId="17" xfId="0" applyNumberFormat="1" applyFont="1" applyBorder="1" applyAlignment="1">
      <alignment horizontal="right"/>
    </xf>
    <xf numFmtId="20" fontId="14" fillId="0" borderId="16" xfId="0" applyNumberFormat="1" applyFont="1" applyBorder="1" applyAlignment="1">
      <alignment horizontal="left"/>
    </xf>
    <xf numFmtId="20" fontId="14" fillId="0" borderId="44" xfId="0" applyNumberFormat="1" applyFont="1" applyBorder="1" applyAlignment="1">
      <alignment horizontal="right"/>
    </xf>
    <xf numFmtId="20" fontId="14" fillId="0" borderId="50" xfId="0" applyNumberFormat="1" applyFont="1" applyBorder="1" applyAlignment="1">
      <alignment horizontal="right"/>
    </xf>
    <xf numFmtId="20" fontId="14" fillId="0" borderId="44" xfId="0" applyNumberFormat="1" applyFont="1" applyBorder="1" applyAlignment="1">
      <alignment horizontal="left"/>
    </xf>
    <xf numFmtId="20" fontId="14" fillId="0" borderId="13" xfId="0" applyNumberFormat="1" applyFont="1" applyBorder="1" applyAlignment="1">
      <alignment horizontal="right"/>
    </xf>
    <xf numFmtId="20" fontId="14" fillId="0" borderId="14" xfId="0" applyNumberFormat="1" applyFont="1" applyBorder="1" applyAlignment="1">
      <alignment horizontal="right"/>
    </xf>
    <xf numFmtId="20" fontId="14" fillId="0" borderId="13" xfId="0" applyNumberFormat="1" applyFont="1" applyBorder="1" applyAlignment="1">
      <alignment horizontal="left"/>
    </xf>
    <xf numFmtId="20" fontId="11" fillId="0" borderId="15" xfId="0" applyNumberFormat="1" applyFont="1" applyBorder="1" applyAlignment="1">
      <alignment horizontal="left"/>
    </xf>
    <xf numFmtId="20" fontId="11" fillId="0" borderId="13" xfId="0" applyNumberFormat="1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</xdr:row>
      <xdr:rowOff>57150</xdr:rowOff>
    </xdr:from>
    <xdr:to>
      <xdr:col>8</xdr:col>
      <xdr:colOff>9525</xdr:colOff>
      <xdr:row>3</xdr:row>
      <xdr:rowOff>152400</xdr:rowOff>
    </xdr:to>
    <xdr:sp>
      <xdr:nvSpPr>
        <xdr:cNvPr id="1" name="WordArt 1"/>
        <xdr:cNvSpPr>
          <a:spLocks/>
        </xdr:cNvSpPr>
      </xdr:nvSpPr>
      <xdr:spPr>
        <a:xfrm>
          <a:off x="3314700" y="390525"/>
          <a:ext cx="10191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38100</xdr:rowOff>
    </xdr:from>
    <xdr:to>
      <xdr:col>5</xdr:col>
      <xdr:colOff>790575</xdr:colOff>
      <xdr:row>4</xdr:row>
      <xdr:rowOff>28575</xdr:rowOff>
    </xdr:to>
    <xdr:sp>
      <xdr:nvSpPr>
        <xdr:cNvPr id="1" name="WordArt 4"/>
        <xdr:cNvSpPr>
          <a:spLocks/>
        </xdr:cNvSpPr>
      </xdr:nvSpPr>
      <xdr:spPr>
        <a:xfrm>
          <a:off x="3943350" y="371475"/>
          <a:ext cx="14763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2</xdr:row>
      <xdr:rowOff>28575</xdr:rowOff>
    </xdr:from>
    <xdr:to>
      <xdr:col>7</xdr:col>
      <xdr:colOff>447675</xdr:colOff>
      <xdr:row>4</xdr:row>
      <xdr:rowOff>0</xdr:rowOff>
    </xdr:to>
    <xdr:sp>
      <xdr:nvSpPr>
        <xdr:cNvPr id="1" name="WordArt 2"/>
        <xdr:cNvSpPr>
          <a:spLocks/>
        </xdr:cNvSpPr>
      </xdr:nvSpPr>
      <xdr:spPr>
        <a:xfrm>
          <a:off x="3381375" y="361950"/>
          <a:ext cx="156210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38100</xdr:rowOff>
    </xdr:from>
    <xdr:to>
      <xdr:col>5</xdr:col>
      <xdr:colOff>790575</xdr:colOff>
      <xdr:row>4</xdr:row>
      <xdr:rowOff>28575</xdr:rowOff>
    </xdr:to>
    <xdr:sp>
      <xdr:nvSpPr>
        <xdr:cNvPr id="1" name="WordArt 2"/>
        <xdr:cNvSpPr>
          <a:spLocks/>
        </xdr:cNvSpPr>
      </xdr:nvSpPr>
      <xdr:spPr>
        <a:xfrm>
          <a:off x="3343275" y="371475"/>
          <a:ext cx="14763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2</xdr:row>
      <xdr:rowOff>57150</xdr:rowOff>
    </xdr:from>
    <xdr:to>
      <xdr:col>7</xdr:col>
      <xdr:colOff>381000</xdr:colOff>
      <xdr:row>5</xdr:row>
      <xdr:rowOff>47625</xdr:rowOff>
    </xdr:to>
    <xdr:sp>
      <xdr:nvSpPr>
        <xdr:cNvPr id="1" name="WordArt 5"/>
        <xdr:cNvSpPr>
          <a:spLocks/>
        </xdr:cNvSpPr>
      </xdr:nvSpPr>
      <xdr:spPr>
        <a:xfrm>
          <a:off x="3810000" y="390525"/>
          <a:ext cx="1933575" cy="561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736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2011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57150</xdr:rowOff>
    </xdr:from>
    <xdr:to>
      <xdr:col>5</xdr:col>
      <xdr:colOff>781050</xdr:colOff>
      <xdr:row>4</xdr:row>
      <xdr:rowOff>66675</xdr:rowOff>
    </xdr:to>
    <xdr:sp>
      <xdr:nvSpPr>
        <xdr:cNvPr id="1" name="WordArt 3"/>
        <xdr:cNvSpPr>
          <a:spLocks/>
        </xdr:cNvSpPr>
      </xdr:nvSpPr>
      <xdr:spPr>
        <a:xfrm>
          <a:off x="3790950" y="390525"/>
          <a:ext cx="14859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2011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38100</xdr:rowOff>
    </xdr:from>
    <xdr:to>
      <xdr:col>5</xdr:col>
      <xdr:colOff>790575</xdr:colOff>
      <xdr:row>4</xdr:row>
      <xdr:rowOff>28575</xdr:rowOff>
    </xdr:to>
    <xdr:sp>
      <xdr:nvSpPr>
        <xdr:cNvPr id="1" name="WordArt 4"/>
        <xdr:cNvSpPr>
          <a:spLocks/>
        </xdr:cNvSpPr>
      </xdr:nvSpPr>
      <xdr:spPr>
        <a:xfrm>
          <a:off x="2895600" y="371475"/>
          <a:ext cx="14763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2011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2</xdr:row>
      <xdr:rowOff>47625</xdr:rowOff>
    </xdr:from>
    <xdr:to>
      <xdr:col>7</xdr:col>
      <xdr:colOff>561975</xdr:colOff>
      <xdr:row>4</xdr:row>
      <xdr:rowOff>76200</xdr:rowOff>
    </xdr:to>
    <xdr:sp>
      <xdr:nvSpPr>
        <xdr:cNvPr id="1" name="WordArt 5"/>
        <xdr:cNvSpPr>
          <a:spLocks/>
        </xdr:cNvSpPr>
      </xdr:nvSpPr>
      <xdr:spPr>
        <a:xfrm>
          <a:off x="3390900" y="381000"/>
          <a:ext cx="16668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2010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2</xdr:row>
      <xdr:rowOff>57150</xdr:rowOff>
    </xdr:from>
    <xdr:to>
      <xdr:col>7</xdr:col>
      <xdr:colOff>600075</xdr:colOff>
      <xdr:row>4</xdr:row>
      <xdr:rowOff>47625</xdr:rowOff>
    </xdr:to>
    <xdr:sp>
      <xdr:nvSpPr>
        <xdr:cNvPr id="1" name="WordArt 3"/>
        <xdr:cNvSpPr>
          <a:spLocks/>
        </xdr:cNvSpPr>
      </xdr:nvSpPr>
      <xdr:spPr>
        <a:xfrm>
          <a:off x="2524125" y="390525"/>
          <a:ext cx="263842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2010EDC Championships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57150</xdr:rowOff>
    </xdr:from>
    <xdr:to>
      <xdr:col>5</xdr:col>
      <xdr:colOff>190500</xdr:colOff>
      <xdr:row>4</xdr:row>
      <xdr:rowOff>47625</xdr:rowOff>
    </xdr:to>
    <xdr:sp>
      <xdr:nvSpPr>
        <xdr:cNvPr id="1" name="WordArt 2"/>
        <xdr:cNvSpPr>
          <a:spLocks/>
        </xdr:cNvSpPr>
      </xdr:nvSpPr>
      <xdr:spPr>
        <a:xfrm>
          <a:off x="1533525" y="390525"/>
          <a:ext cx="22383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2010EDC Championships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2</xdr:row>
      <xdr:rowOff>66675</xdr:rowOff>
    </xdr:from>
    <xdr:to>
      <xdr:col>8</xdr:col>
      <xdr:colOff>762000</xdr:colOff>
      <xdr:row>4</xdr:row>
      <xdr:rowOff>95250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40005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</xdr:row>
      <xdr:rowOff>76200</xdr:rowOff>
    </xdr:from>
    <xdr:to>
      <xdr:col>5</xdr:col>
      <xdr:colOff>257175</xdr:colOff>
      <xdr:row>4</xdr:row>
      <xdr:rowOff>66675</xdr:rowOff>
    </xdr:to>
    <xdr:sp>
      <xdr:nvSpPr>
        <xdr:cNvPr id="2" name="WordArt 3"/>
        <xdr:cNvSpPr>
          <a:spLocks/>
        </xdr:cNvSpPr>
      </xdr:nvSpPr>
      <xdr:spPr>
        <a:xfrm>
          <a:off x="1628775" y="409575"/>
          <a:ext cx="25527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2011 ND Championships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</xdr:row>
      <xdr:rowOff>47625</xdr:rowOff>
    </xdr:from>
    <xdr:to>
      <xdr:col>5</xdr:col>
      <xdr:colOff>266700</xdr:colOff>
      <xdr:row>3</xdr:row>
      <xdr:rowOff>76200</xdr:rowOff>
    </xdr:to>
    <xdr:sp>
      <xdr:nvSpPr>
        <xdr:cNvPr id="1" name="WordArt 2"/>
        <xdr:cNvSpPr>
          <a:spLocks/>
        </xdr:cNvSpPr>
      </xdr:nvSpPr>
      <xdr:spPr>
        <a:xfrm>
          <a:off x="3076575" y="381000"/>
          <a:ext cx="3143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2011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590550</xdr:colOff>
      <xdr:row>3</xdr:row>
      <xdr:rowOff>66675</xdr:rowOff>
    </xdr:from>
    <xdr:to>
      <xdr:col>11</xdr:col>
      <xdr:colOff>9525</xdr:colOff>
      <xdr:row>4</xdr:row>
      <xdr:rowOff>409575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609600"/>
          <a:ext cx="762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2</xdr:row>
      <xdr:rowOff>85725</xdr:rowOff>
    </xdr:from>
    <xdr:to>
      <xdr:col>6</xdr:col>
      <xdr:colOff>314325</xdr:colOff>
      <xdr:row>4</xdr:row>
      <xdr:rowOff>76200</xdr:rowOff>
    </xdr:to>
    <xdr:sp>
      <xdr:nvSpPr>
        <xdr:cNvPr id="2" name="WordArt 6"/>
        <xdr:cNvSpPr>
          <a:spLocks/>
        </xdr:cNvSpPr>
      </xdr:nvSpPr>
      <xdr:spPr>
        <a:xfrm>
          <a:off x="1619250" y="419100"/>
          <a:ext cx="267652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2011ND Championships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85725</xdr:rowOff>
    </xdr:from>
    <xdr:to>
      <xdr:col>8</xdr:col>
      <xdr:colOff>314325</xdr:colOff>
      <xdr:row>4</xdr:row>
      <xdr:rowOff>76200</xdr:rowOff>
    </xdr:to>
    <xdr:sp>
      <xdr:nvSpPr>
        <xdr:cNvPr id="1" name="WordArt 2"/>
        <xdr:cNvSpPr>
          <a:spLocks/>
        </xdr:cNvSpPr>
      </xdr:nvSpPr>
      <xdr:spPr>
        <a:xfrm>
          <a:off x="1619250" y="419100"/>
          <a:ext cx="370522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2009NTN</a:t>
          </a:r>
        </a:p>
      </xdr:txBody>
    </xdr:sp>
    <xdr:clientData/>
  </xdr:twoCellAnchor>
  <xdr:twoCellAnchor>
    <xdr:from>
      <xdr:col>5</xdr:col>
      <xdr:colOff>171450</xdr:colOff>
      <xdr:row>22</xdr:row>
      <xdr:rowOff>76200</xdr:rowOff>
    </xdr:from>
    <xdr:to>
      <xdr:col>9</xdr:col>
      <xdr:colOff>457200</xdr:colOff>
      <xdr:row>24</xdr:row>
      <xdr:rowOff>66675</xdr:rowOff>
    </xdr:to>
    <xdr:sp>
      <xdr:nvSpPr>
        <xdr:cNvPr id="2" name="WordArt 3"/>
        <xdr:cNvSpPr>
          <a:spLocks/>
        </xdr:cNvSpPr>
      </xdr:nvSpPr>
      <xdr:spPr>
        <a:xfrm>
          <a:off x="3400425" y="4914900"/>
          <a:ext cx="27051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2009 NTN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76200</xdr:rowOff>
    </xdr:from>
    <xdr:to>
      <xdr:col>7</xdr:col>
      <xdr:colOff>457200</xdr:colOff>
      <xdr:row>4</xdr:row>
      <xdr:rowOff>66675</xdr:rowOff>
    </xdr:to>
    <xdr:sp>
      <xdr:nvSpPr>
        <xdr:cNvPr id="1" name="WordArt 2"/>
        <xdr:cNvSpPr>
          <a:spLocks/>
        </xdr:cNvSpPr>
      </xdr:nvSpPr>
      <xdr:spPr>
        <a:xfrm>
          <a:off x="3371850" y="409575"/>
          <a:ext cx="21145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2009 NTN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2</xdr:row>
      <xdr:rowOff>47625</xdr:rowOff>
    </xdr:from>
    <xdr:to>
      <xdr:col>7</xdr:col>
      <xdr:colOff>561975</xdr:colOff>
      <xdr:row>4</xdr:row>
      <xdr:rowOff>19050</xdr:rowOff>
    </xdr:to>
    <xdr:sp>
      <xdr:nvSpPr>
        <xdr:cNvPr id="1" name="WordArt 3"/>
        <xdr:cNvSpPr>
          <a:spLocks/>
        </xdr:cNvSpPr>
      </xdr:nvSpPr>
      <xdr:spPr>
        <a:xfrm>
          <a:off x="4095750" y="381000"/>
          <a:ext cx="14954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47625</xdr:rowOff>
    </xdr:from>
    <xdr:to>
      <xdr:col>5</xdr:col>
      <xdr:colOff>819150</xdr:colOff>
      <xdr:row>4</xdr:row>
      <xdr:rowOff>38100</xdr:rowOff>
    </xdr:to>
    <xdr:sp>
      <xdr:nvSpPr>
        <xdr:cNvPr id="1" name="WordArt 3"/>
        <xdr:cNvSpPr>
          <a:spLocks/>
        </xdr:cNvSpPr>
      </xdr:nvSpPr>
      <xdr:spPr>
        <a:xfrm>
          <a:off x="3971925" y="381000"/>
          <a:ext cx="14763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2</xdr:row>
      <xdr:rowOff>47625</xdr:rowOff>
    </xdr:from>
    <xdr:to>
      <xdr:col>7</xdr:col>
      <xdr:colOff>561975</xdr:colOff>
      <xdr:row>4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3552825" y="381000"/>
          <a:ext cx="14954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47625</xdr:rowOff>
    </xdr:from>
    <xdr:to>
      <xdr:col>5</xdr:col>
      <xdr:colOff>819150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3971925" y="381000"/>
          <a:ext cx="14763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2</xdr:row>
      <xdr:rowOff>47625</xdr:rowOff>
    </xdr:from>
    <xdr:to>
      <xdr:col>7</xdr:col>
      <xdr:colOff>542925</xdr:colOff>
      <xdr:row>4</xdr:row>
      <xdr:rowOff>19050</xdr:rowOff>
    </xdr:to>
    <xdr:sp>
      <xdr:nvSpPr>
        <xdr:cNvPr id="1" name="WordArt 3"/>
        <xdr:cNvSpPr>
          <a:spLocks/>
        </xdr:cNvSpPr>
      </xdr:nvSpPr>
      <xdr:spPr>
        <a:xfrm>
          <a:off x="4152900" y="381000"/>
          <a:ext cx="12668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57150</xdr:rowOff>
    </xdr:from>
    <xdr:to>
      <xdr:col>5</xdr:col>
      <xdr:colOff>781050</xdr:colOff>
      <xdr:row>4</xdr:row>
      <xdr:rowOff>66675</xdr:rowOff>
    </xdr:to>
    <xdr:sp>
      <xdr:nvSpPr>
        <xdr:cNvPr id="1" name="WordArt 3"/>
        <xdr:cNvSpPr>
          <a:spLocks/>
        </xdr:cNvSpPr>
      </xdr:nvSpPr>
      <xdr:spPr>
        <a:xfrm>
          <a:off x="2914650" y="390525"/>
          <a:ext cx="7810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2</xdr:row>
      <xdr:rowOff>85725</xdr:rowOff>
    </xdr:from>
    <xdr:to>
      <xdr:col>7</xdr:col>
      <xdr:colOff>466725</xdr:colOff>
      <xdr:row>4</xdr:row>
      <xdr:rowOff>57150</xdr:rowOff>
    </xdr:to>
    <xdr:sp>
      <xdr:nvSpPr>
        <xdr:cNvPr id="1" name="WordArt 4"/>
        <xdr:cNvSpPr>
          <a:spLocks/>
        </xdr:cNvSpPr>
      </xdr:nvSpPr>
      <xdr:spPr>
        <a:xfrm>
          <a:off x="3629025" y="419100"/>
          <a:ext cx="158115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2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4.00390625" style="0" customWidth="1"/>
    <col min="2" max="2" width="18.57421875" style="0" customWidth="1"/>
    <col min="4" max="7" width="6.00390625" style="0" customWidth="1"/>
    <col min="9" max="9" width="10.7109375" style="0" customWidth="1"/>
    <col min="10" max="10" width="11.421875" style="0" customWidth="1"/>
    <col min="11" max="11" width="11.28125" style="0" customWidth="1"/>
    <col min="12" max="12" width="7.57421875" style="0" customWidth="1"/>
    <col min="13" max="13" width="12.57421875" style="0" customWidth="1"/>
  </cols>
  <sheetData>
    <row r="2" ht="13.5" thickBot="1"/>
    <row r="3" spans="2:12" ht="16.5" thickTop="1">
      <c r="B3" s="57" t="s">
        <v>96</v>
      </c>
      <c r="C3" s="46" t="s">
        <v>0</v>
      </c>
      <c r="D3" s="46"/>
      <c r="E3" s="46"/>
      <c r="F3" s="46"/>
      <c r="G3" s="46"/>
      <c r="H3" s="47"/>
      <c r="I3" s="58" t="s">
        <v>24</v>
      </c>
      <c r="J3" s="46"/>
      <c r="K3" s="46" t="s">
        <v>1</v>
      </c>
      <c r="L3" s="50"/>
    </row>
    <row r="4" spans="2:13" ht="15.75">
      <c r="B4" s="59" t="s">
        <v>52</v>
      </c>
      <c r="C4" s="2" t="s">
        <v>115</v>
      </c>
      <c r="D4" s="2"/>
      <c r="E4" s="2"/>
      <c r="F4" s="30" t="s">
        <v>1</v>
      </c>
      <c r="G4" s="2"/>
      <c r="H4" s="3"/>
      <c r="I4" s="39" t="s">
        <v>1</v>
      </c>
      <c r="J4" s="2" t="s">
        <v>1</v>
      </c>
      <c r="K4" s="2"/>
      <c r="L4" s="52"/>
      <c r="M4" s="15"/>
    </row>
    <row r="5" spans="2:13" ht="7.5" customHeight="1">
      <c r="B5" s="59"/>
      <c r="C5" s="2"/>
      <c r="D5" s="2"/>
      <c r="E5" s="2"/>
      <c r="F5" s="30"/>
      <c r="G5" s="2"/>
      <c r="H5" s="3"/>
      <c r="I5" s="39"/>
      <c r="J5" s="2"/>
      <c r="K5" s="2"/>
      <c r="L5" s="52"/>
      <c r="M5" s="15"/>
    </row>
    <row r="6" spans="2:13" ht="16.5" thickBot="1">
      <c r="B6" s="69" t="s">
        <v>30</v>
      </c>
      <c r="C6" s="35" t="s">
        <v>2</v>
      </c>
      <c r="D6" s="35" t="s">
        <v>3</v>
      </c>
      <c r="E6" s="36" t="s">
        <v>13</v>
      </c>
      <c r="F6" s="35" t="s">
        <v>14</v>
      </c>
      <c r="G6" s="36" t="s">
        <v>15</v>
      </c>
      <c r="H6" s="73" t="s">
        <v>22</v>
      </c>
      <c r="I6" s="38" t="s">
        <v>4</v>
      </c>
      <c r="J6" s="36" t="s">
        <v>5</v>
      </c>
      <c r="K6" s="36" t="s">
        <v>6</v>
      </c>
      <c r="L6" s="60" t="s">
        <v>39</v>
      </c>
      <c r="M6" s="15"/>
    </row>
    <row r="7" spans="1:13" ht="21.75" customHeight="1" thickTop="1">
      <c r="A7" s="82"/>
      <c r="B7" s="5" t="s">
        <v>23</v>
      </c>
      <c r="C7" s="32">
        <v>0.225</v>
      </c>
      <c r="D7" s="83"/>
      <c r="E7" s="34"/>
      <c r="F7" s="21"/>
      <c r="G7" s="34"/>
      <c r="H7" s="23"/>
      <c r="I7" s="31">
        <v>0.7354166666666666</v>
      </c>
      <c r="J7" s="18">
        <f>+(I7/5000)*1600</f>
        <v>0.2353333333333333</v>
      </c>
      <c r="K7" s="18">
        <f>+(I7/5000)*1000</f>
        <v>0.14708333333333332</v>
      </c>
      <c r="L7" s="79">
        <v>10</v>
      </c>
      <c r="M7" s="153"/>
    </row>
    <row r="8" spans="1:13" ht="21.75" customHeight="1">
      <c r="A8" s="82"/>
      <c r="B8" s="5" t="s">
        <v>42</v>
      </c>
      <c r="C8" s="22">
        <v>0.22569444444444445</v>
      </c>
      <c r="D8" s="21"/>
      <c r="E8" s="6"/>
      <c r="F8" s="21"/>
      <c r="G8" s="6"/>
      <c r="H8" s="23"/>
      <c r="I8" s="25">
        <v>0.7368055555555556</v>
      </c>
      <c r="J8" s="18">
        <f aca="true" t="shared" si="0" ref="J8:J15">+(I8/5000)*1600</f>
        <v>0.2357777777777778</v>
      </c>
      <c r="K8" s="18">
        <f aca="true" t="shared" si="1" ref="K8:K15">+(I8/5000)*1000</f>
        <v>0.14736111111111114</v>
      </c>
      <c r="L8" s="72">
        <v>11</v>
      </c>
      <c r="M8" s="153"/>
    </row>
    <row r="9" spans="1:13" ht="21.75" customHeight="1">
      <c r="A9" s="82"/>
      <c r="B9" s="5" t="s">
        <v>35</v>
      </c>
      <c r="C9" s="22">
        <v>0.22291666666666665</v>
      </c>
      <c r="D9" s="21"/>
      <c r="E9" s="6"/>
      <c r="F9" s="21"/>
      <c r="G9" s="6"/>
      <c r="H9" s="23"/>
      <c r="I9" s="25">
        <v>0.74375</v>
      </c>
      <c r="J9" s="18">
        <f t="shared" si="0"/>
        <v>0.23800000000000002</v>
      </c>
      <c r="K9" s="18">
        <f t="shared" si="1"/>
        <v>0.14875000000000002</v>
      </c>
      <c r="L9" s="72">
        <v>18</v>
      </c>
      <c r="M9" s="153"/>
    </row>
    <row r="10" spans="1:13" ht="21.75" customHeight="1">
      <c r="A10" s="82"/>
      <c r="B10" s="5" t="s">
        <v>54</v>
      </c>
      <c r="C10" s="22">
        <v>0.23055555555555554</v>
      </c>
      <c r="D10" s="21"/>
      <c r="E10" s="6"/>
      <c r="F10" s="21"/>
      <c r="G10" s="6"/>
      <c r="H10" s="23"/>
      <c r="I10" s="24">
        <v>0.7506944444444444</v>
      </c>
      <c r="J10" s="18">
        <f t="shared" si="0"/>
        <v>0.24022222222222223</v>
      </c>
      <c r="K10" s="18">
        <f t="shared" si="1"/>
        <v>0.15013888888888888</v>
      </c>
      <c r="L10" s="156">
        <v>26</v>
      </c>
      <c r="M10" s="153"/>
    </row>
    <row r="11" spans="1:13" ht="21.75" customHeight="1">
      <c r="A11" s="82"/>
      <c r="B11" s="5" t="s">
        <v>36</v>
      </c>
      <c r="C11" s="22">
        <v>0.225</v>
      </c>
      <c r="D11" s="21"/>
      <c r="E11" s="6"/>
      <c r="F11" s="21"/>
      <c r="G11" s="6"/>
      <c r="H11" s="23"/>
      <c r="I11" s="42">
        <v>0.7618055555555556</v>
      </c>
      <c r="J11" s="18">
        <f t="shared" si="0"/>
        <v>0.2437777777777778</v>
      </c>
      <c r="K11" s="18">
        <f t="shared" si="1"/>
        <v>0.1523611111111111</v>
      </c>
      <c r="L11" s="79">
        <v>29</v>
      </c>
      <c r="M11" s="153"/>
    </row>
    <row r="12" spans="1:13" ht="21.75" customHeight="1">
      <c r="A12" s="82"/>
      <c r="B12" s="5" t="s">
        <v>44</v>
      </c>
      <c r="C12" s="22">
        <v>0.23055555555555554</v>
      </c>
      <c r="D12" s="21"/>
      <c r="E12" s="6"/>
      <c r="F12" s="21"/>
      <c r="G12" s="6"/>
      <c r="H12" s="23"/>
      <c r="I12" s="24">
        <v>0.7729166666666667</v>
      </c>
      <c r="J12" s="18">
        <f t="shared" si="0"/>
        <v>0.24733333333333335</v>
      </c>
      <c r="K12" s="18">
        <f t="shared" si="1"/>
        <v>0.15458333333333335</v>
      </c>
      <c r="L12" s="156">
        <v>33</v>
      </c>
      <c r="M12" s="153"/>
    </row>
    <row r="13" spans="1:13" ht="21.75" customHeight="1">
      <c r="A13" s="82"/>
      <c r="B13" s="5" t="s">
        <v>49</v>
      </c>
      <c r="C13" s="22">
        <v>0.23263888888888887</v>
      </c>
      <c r="D13" s="21"/>
      <c r="E13" s="6"/>
      <c r="F13" s="21"/>
      <c r="G13" s="6"/>
      <c r="H13" s="23"/>
      <c r="I13" s="25">
        <v>0.7833333333333333</v>
      </c>
      <c r="J13" s="18">
        <f t="shared" si="0"/>
        <v>0.25066666666666665</v>
      </c>
      <c r="K13" s="18">
        <f t="shared" si="1"/>
        <v>0.15666666666666665</v>
      </c>
      <c r="L13" s="72">
        <v>37</v>
      </c>
      <c r="M13" s="153"/>
    </row>
    <row r="14" spans="1:13" ht="21.75" customHeight="1">
      <c r="A14" s="82"/>
      <c r="B14" s="5" t="s">
        <v>98</v>
      </c>
      <c r="C14" s="22">
        <v>0.24027777777777778</v>
      </c>
      <c r="D14" s="21"/>
      <c r="E14" s="6"/>
      <c r="F14" s="21"/>
      <c r="G14" s="6"/>
      <c r="H14" s="23"/>
      <c r="I14" s="31">
        <v>0.7861111111111111</v>
      </c>
      <c r="J14" s="18">
        <f t="shared" si="0"/>
        <v>0.25155555555555553</v>
      </c>
      <c r="K14" s="18">
        <f t="shared" si="1"/>
        <v>0.15722222222222224</v>
      </c>
      <c r="L14" s="84">
        <v>42</v>
      </c>
      <c r="M14" s="153"/>
    </row>
    <row r="15" spans="1:13" ht="21.75" customHeight="1">
      <c r="A15" s="82"/>
      <c r="B15" s="5" t="s">
        <v>97</v>
      </c>
      <c r="C15" s="22">
        <v>0.24444444444444446</v>
      </c>
      <c r="D15" s="21"/>
      <c r="E15" s="6"/>
      <c r="F15" s="21"/>
      <c r="G15" s="6"/>
      <c r="H15" s="23"/>
      <c r="I15" s="31">
        <v>0.8541666666666666</v>
      </c>
      <c r="J15" s="18">
        <f t="shared" si="0"/>
        <v>0.2733333333333333</v>
      </c>
      <c r="K15" s="18">
        <f t="shared" si="1"/>
        <v>0.17083333333333334</v>
      </c>
      <c r="L15" s="84">
        <v>84</v>
      </c>
      <c r="M15" s="153"/>
    </row>
    <row r="16" spans="1:13" ht="21.75" customHeight="1">
      <c r="A16" s="82"/>
      <c r="B16" s="5"/>
      <c r="C16" s="168"/>
      <c r="D16" s="82"/>
      <c r="E16" s="18"/>
      <c r="F16" s="71"/>
      <c r="G16" s="18"/>
      <c r="H16" s="23"/>
      <c r="I16" s="31"/>
      <c r="J16" s="6"/>
      <c r="K16" s="21" t="s">
        <v>116</v>
      </c>
      <c r="L16" s="169">
        <v>98</v>
      </c>
      <c r="M16" s="16"/>
    </row>
    <row r="17" spans="2:13" ht="15.75">
      <c r="B17" s="5"/>
      <c r="C17" s="22"/>
      <c r="D17" s="21"/>
      <c r="E17" s="6"/>
      <c r="F17" s="21"/>
      <c r="G17" s="6"/>
      <c r="H17" s="23"/>
      <c r="I17" s="25"/>
      <c r="J17" s="6"/>
      <c r="K17" s="6"/>
      <c r="L17" s="53"/>
      <c r="M17" s="16"/>
    </row>
    <row r="18" spans="2:12" ht="16.5" thickBot="1">
      <c r="B18" s="70" t="s">
        <v>18</v>
      </c>
      <c r="C18" s="65" t="s">
        <v>9</v>
      </c>
      <c r="D18" s="65" t="s">
        <v>3</v>
      </c>
      <c r="E18" s="27" t="s">
        <v>13</v>
      </c>
      <c r="F18" s="66" t="s">
        <v>28</v>
      </c>
      <c r="G18" s="26"/>
      <c r="H18" s="28"/>
      <c r="I18" s="67" t="s">
        <v>4</v>
      </c>
      <c r="J18" s="29" t="s">
        <v>5</v>
      </c>
      <c r="K18" s="36" t="s">
        <v>6</v>
      </c>
      <c r="L18" s="61" t="s">
        <v>39</v>
      </c>
    </row>
    <row r="19" spans="1:12" ht="18.75" customHeight="1" thickTop="1">
      <c r="A19" s="82"/>
      <c r="B19" s="5" t="s">
        <v>38</v>
      </c>
      <c r="C19" s="22">
        <v>0.2388888888888889</v>
      </c>
      <c r="D19" s="21"/>
      <c r="E19" s="6"/>
      <c r="F19" s="21"/>
      <c r="G19" s="6"/>
      <c r="H19" s="13"/>
      <c r="I19" s="25">
        <v>0.6284722222222222</v>
      </c>
      <c r="J19" s="18">
        <f>+(I19/4000)*1600</f>
        <v>0.2513888888888889</v>
      </c>
      <c r="K19" s="18">
        <f>+(I19/4000)*1000</f>
        <v>0.15711805555555555</v>
      </c>
      <c r="L19" s="74">
        <v>1</v>
      </c>
    </row>
    <row r="20" spans="1:12" ht="18.75" customHeight="1">
      <c r="A20" s="82"/>
      <c r="B20" s="5" t="s">
        <v>37</v>
      </c>
      <c r="C20" s="22">
        <v>0.24861111111111112</v>
      </c>
      <c r="D20" s="21"/>
      <c r="E20" s="6"/>
      <c r="F20" s="21"/>
      <c r="G20" s="6"/>
      <c r="H20" s="13"/>
      <c r="I20" s="25">
        <v>0.6569444444444444</v>
      </c>
      <c r="J20" s="18">
        <f aca="true" t="shared" si="2" ref="J20:J30">+(I20/4000)*1600</f>
        <v>0.2627777777777778</v>
      </c>
      <c r="K20" s="18">
        <f aca="true" t="shared" si="3" ref="K20:K30">+(I20/4000)*1000</f>
        <v>0.1642361111111111</v>
      </c>
      <c r="L20" s="74">
        <v>11</v>
      </c>
    </row>
    <row r="21" spans="1:12" ht="18.75" customHeight="1">
      <c r="A21" s="82"/>
      <c r="B21" s="5" t="s">
        <v>100</v>
      </c>
      <c r="C21" s="22">
        <v>0.24861111111111112</v>
      </c>
      <c r="D21" s="21"/>
      <c r="E21" s="6"/>
      <c r="F21" s="21"/>
      <c r="G21" s="6"/>
      <c r="H21" s="13"/>
      <c r="I21" s="25">
        <v>0.6631944444444444</v>
      </c>
      <c r="J21" s="18">
        <f t="shared" si="2"/>
        <v>0.2652777777777778</v>
      </c>
      <c r="K21" s="18">
        <f t="shared" si="3"/>
        <v>0.1657986111111111</v>
      </c>
      <c r="L21" s="74">
        <v>16</v>
      </c>
    </row>
    <row r="22" spans="1:15" ht="18.75" customHeight="1">
      <c r="A22" s="82"/>
      <c r="B22" s="5" t="s">
        <v>51</v>
      </c>
      <c r="C22" s="22">
        <v>0.24861111111111112</v>
      </c>
      <c r="D22" s="21"/>
      <c r="E22" s="6"/>
      <c r="F22" s="21"/>
      <c r="G22" s="6"/>
      <c r="H22" s="13"/>
      <c r="I22" s="25">
        <v>0.66875</v>
      </c>
      <c r="J22" s="18">
        <f t="shared" si="2"/>
        <v>0.26749999999999996</v>
      </c>
      <c r="K22" s="18">
        <f t="shared" si="3"/>
        <v>0.1671875</v>
      </c>
      <c r="L22" s="74">
        <v>20</v>
      </c>
      <c r="N22">
        <v>5000</v>
      </c>
      <c r="O22" t="e">
        <f>+(N22/#REF!)*#REF!</f>
        <v>#REF!</v>
      </c>
    </row>
    <row r="23" spans="1:12" ht="18.75" customHeight="1">
      <c r="A23" s="82"/>
      <c r="B23" s="5" t="s">
        <v>94</v>
      </c>
      <c r="C23" s="22">
        <v>0.2701388888888889</v>
      </c>
      <c r="D23" s="21"/>
      <c r="E23" s="6"/>
      <c r="F23" s="21"/>
      <c r="G23" s="6"/>
      <c r="H23" s="13"/>
      <c r="I23" s="25">
        <v>0.6923611111111111</v>
      </c>
      <c r="J23" s="18">
        <f t="shared" si="2"/>
        <v>0.27694444444444444</v>
      </c>
      <c r="K23" s="18">
        <f t="shared" si="3"/>
        <v>0.17309027777777777</v>
      </c>
      <c r="L23" s="74">
        <v>27</v>
      </c>
    </row>
    <row r="24" spans="1:12" ht="18.75" customHeight="1">
      <c r="A24" s="82"/>
      <c r="B24" s="5" t="s">
        <v>53</v>
      </c>
      <c r="C24" s="22">
        <v>0.2701388888888889</v>
      </c>
      <c r="D24" s="21"/>
      <c r="E24" s="6"/>
      <c r="F24" s="21"/>
      <c r="G24" s="20"/>
      <c r="H24" s="19"/>
      <c r="I24" s="25">
        <v>0.70625</v>
      </c>
      <c r="J24" s="18">
        <f t="shared" si="2"/>
        <v>0.28250000000000003</v>
      </c>
      <c r="K24" s="18">
        <f t="shared" si="3"/>
        <v>0.1765625</v>
      </c>
      <c r="L24" s="74">
        <v>36</v>
      </c>
    </row>
    <row r="25" spans="1:12" ht="18.75" customHeight="1">
      <c r="A25" s="82"/>
      <c r="B25" s="5" t="s">
        <v>20</v>
      </c>
      <c r="C25" s="22">
        <v>0.2520833333333333</v>
      </c>
      <c r="D25" s="21"/>
      <c r="E25" s="6"/>
      <c r="F25" s="21"/>
      <c r="G25" s="6"/>
      <c r="H25" s="13"/>
      <c r="I25" s="25">
        <v>0.7097222222222223</v>
      </c>
      <c r="J25" s="18">
        <f t="shared" si="2"/>
        <v>0.2838888888888889</v>
      </c>
      <c r="K25" s="18">
        <f t="shared" si="3"/>
        <v>0.17743055555555556</v>
      </c>
      <c r="L25" s="74">
        <v>39</v>
      </c>
    </row>
    <row r="26" spans="1:12" ht="18.75" customHeight="1">
      <c r="A26" s="82"/>
      <c r="B26" s="5" t="s">
        <v>62</v>
      </c>
      <c r="C26" s="22">
        <v>0.2652777777777778</v>
      </c>
      <c r="D26" s="21"/>
      <c r="E26" s="6"/>
      <c r="F26" s="21"/>
      <c r="G26" s="20"/>
      <c r="H26" s="19"/>
      <c r="I26" s="25">
        <v>0.717361111111111</v>
      </c>
      <c r="J26" s="18">
        <f t="shared" si="2"/>
        <v>0.2869444444444444</v>
      </c>
      <c r="K26" s="18">
        <f t="shared" si="3"/>
        <v>0.17934027777777775</v>
      </c>
      <c r="L26" s="74">
        <v>45</v>
      </c>
    </row>
    <row r="27" spans="1:12" ht="18.75" customHeight="1">
      <c r="A27" s="82"/>
      <c r="B27" s="5" t="s">
        <v>99</v>
      </c>
      <c r="C27" s="22">
        <v>0.27291666666666664</v>
      </c>
      <c r="D27" s="21"/>
      <c r="E27" s="6"/>
      <c r="F27" s="21"/>
      <c r="G27" s="6"/>
      <c r="H27" s="13"/>
      <c r="I27" s="25">
        <v>0.7590277777777777</v>
      </c>
      <c r="J27" s="18">
        <f t="shared" si="2"/>
        <v>0.3036111111111111</v>
      </c>
      <c r="K27" s="18">
        <f t="shared" si="3"/>
        <v>0.18975694444444444</v>
      </c>
      <c r="L27" s="74">
        <v>63</v>
      </c>
    </row>
    <row r="28" spans="1:12" ht="18.75" customHeight="1">
      <c r="A28" s="82"/>
      <c r="B28" s="5" t="s">
        <v>101</v>
      </c>
      <c r="C28" s="22">
        <v>0.30416666666666664</v>
      </c>
      <c r="D28" s="21"/>
      <c r="E28" s="6"/>
      <c r="F28" s="21"/>
      <c r="G28" s="6"/>
      <c r="H28" s="13"/>
      <c r="I28" s="25">
        <v>0.8388888888888889</v>
      </c>
      <c r="J28" s="18">
        <f t="shared" si="2"/>
        <v>0.33555555555555555</v>
      </c>
      <c r="K28" s="18">
        <f t="shared" si="3"/>
        <v>0.20972222222222223</v>
      </c>
      <c r="L28" s="74">
        <v>92</v>
      </c>
    </row>
    <row r="29" spans="1:12" ht="18.75" customHeight="1">
      <c r="A29" s="82"/>
      <c r="B29" s="5" t="s">
        <v>114</v>
      </c>
      <c r="C29" s="22">
        <v>0.33055555555555555</v>
      </c>
      <c r="D29" s="21"/>
      <c r="E29" s="6"/>
      <c r="F29" s="21"/>
      <c r="G29" s="6"/>
      <c r="H29" s="13"/>
      <c r="I29" s="25">
        <v>0.8756944444444444</v>
      </c>
      <c r="J29" s="18">
        <f t="shared" si="2"/>
        <v>0.3502777777777778</v>
      </c>
      <c r="K29" s="18">
        <f t="shared" si="3"/>
        <v>0.2189236111111111</v>
      </c>
      <c r="L29" s="74">
        <v>97</v>
      </c>
    </row>
    <row r="30" spans="1:12" ht="18.75" customHeight="1">
      <c r="A30" s="82"/>
      <c r="B30" s="5" t="s">
        <v>113</v>
      </c>
      <c r="C30" s="22">
        <v>0.3444444444444445</v>
      </c>
      <c r="D30" s="21"/>
      <c r="E30" s="6"/>
      <c r="F30" s="21"/>
      <c r="G30" s="6"/>
      <c r="H30" s="13"/>
      <c r="I30" s="25">
        <v>0.88125</v>
      </c>
      <c r="J30" s="18">
        <f t="shared" si="2"/>
        <v>0.3525</v>
      </c>
      <c r="K30" s="18">
        <f t="shared" si="3"/>
        <v>0.2203125</v>
      </c>
      <c r="L30" s="74">
        <v>99</v>
      </c>
    </row>
    <row r="31" spans="1:12" ht="18.75" customHeight="1">
      <c r="A31" s="82"/>
      <c r="B31" s="5"/>
      <c r="C31" s="22"/>
      <c r="D31" s="21"/>
      <c r="E31" s="6"/>
      <c r="F31" s="21"/>
      <c r="G31" s="20"/>
      <c r="H31" s="19"/>
      <c r="I31" s="68"/>
      <c r="J31" s="6"/>
      <c r="K31" s="170" t="s">
        <v>118</v>
      </c>
      <c r="L31" s="74"/>
    </row>
    <row r="32" spans="2:12" ht="13.5" thickBot="1">
      <c r="B32" s="14"/>
      <c r="C32" s="62"/>
      <c r="D32" s="63"/>
      <c r="E32" s="63"/>
      <c r="F32" s="63"/>
      <c r="G32" s="63"/>
      <c r="H32" s="11"/>
      <c r="I32" s="64"/>
      <c r="J32" s="63"/>
      <c r="K32" s="63"/>
      <c r="L32" s="56"/>
    </row>
    <row r="33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4"/>
  <sheetViews>
    <sheetView zoomScalePageLayoutView="0" workbookViewId="0" topLeftCell="A6">
      <selection activeCell="D6" sqref="D1:D16384"/>
    </sheetView>
  </sheetViews>
  <sheetFormatPr defaultColWidth="9.140625" defaultRowHeight="12.75"/>
  <cols>
    <col min="2" max="2" width="22.140625" style="0" customWidth="1"/>
    <col min="3" max="3" width="13.421875" style="0" customWidth="1"/>
    <col min="4" max="4" width="12.57421875" style="0" customWidth="1"/>
    <col min="5" max="5" width="12.140625" style="0" customWidth="1"/>
    <col min="6" max="6" width="13.00390625" style="0" customWidth="1"/>
    <col min="7" max="7" width="11.140625" style="0" customWidth="1"/>
    <col min="8" max="9" width="11.421875" style="0" customWidth="1"/>
    <col min="10" max="10" width="10.57421875" style="75" customWidth="1"/>
    <col min="11" max="11" width="10.7109375" style="0" customWidth="1"/>
  </cols>
  <sheetData>
    <row r="2" ht="13.5" thickBot="1"/>
    <row r="3" spans="2:10" ht="16.5" thickTop="1">
      <c r="B3" s="45" t="s">
        <v>164</v>
      </c>
      <c r="C3" s="46" t="s">
        <v>43</v>
      </c>
      <c r="D3" s="46"/>
      <c r="E3" s="46"/>
      <c r="F3" s="47"/>
      <c r="G3" s="48" t="s">
        <v>138</v>
      </c>
      <c r="H3" s="49"/>
      <c r="I3" s="49"/>
      <c r="J3" s="76"/>
    </row>
    <row r="4" spans="2:10" ht="15.75">
      <c r="B4" s="51" t="s">
        <v>83</v>
      </c>
      <c r="C4" s="2"/>
      <c r="D4" s="2"/>
      <c r="E4" s="2"/>
      <c r="F4" s="3"/>
      <c r="G4" s="1" t="s">
        <v>1</v>
      </c>
      <c r="H4" s="81" t="s">
        <v>1</v>
      </c>
      <c r="I4" s="4"/>
      <c r="J4" s="77"/>
    </row>
    <row r="5" spans="2:10" ht="10.5" customHeight="1">
      <c r="B5" s="51"/>
      <c r="C5" s="2"/>
      <c r="D5" s="2"/>
      <c r="E5" s="2"/>
      <c r="F5" s="3"/>
      <c r="G5" s="1"/>
      <c r="H5" s="4"/>
      <c r="I5" s="4"/>
      <c r="J5" s="77"/>
    </row>
    <row r="6" spans="2:11" ht="16.5" thickBot="1">
      <c r="B6" s="69" t="s">
        <v>32</v>
      </c>
      <c r="C6" s="35" t="s">
        <v>2</v>
      </c>
      <c r="D6" s="35" t="s">
        <v>3</v>
      </c>
      <c r="E6" s="41" t="s">
        <v>27</v>
      </c>
      <c r="F6" s="37" t="s">
        <v>26</v>
      </c>
      <c r="G6" s="38" t="s">
        <v>4</v>
      </c>
      <c r="H6" s="41" t="s">
        <v>5</v>
      </c>
      <c r="I6" s="41" t="s">
        <v>6</v>
      </c>
      <c r="J6" s="78" t="s">
        <v>39</v>
      </c>
      <c r="K6" s="15"/>
    </row>
    <row r="7" spans="1:11" ht="27" customHeight="1" thickTop="1">
      <c r="A7" s="82"/>
      <c r="B7" s="40" t="s">
        <v>77</v>
      </c>
      <c r="C7" s="22">
        <v>0.2701388888888889</v>
      </c>
      <c r="D7" s="21"/>
      <c r="E7" s="21">
        <v>0.5777777777777778</v>
      </c>
      <c r="F7" s="23"/>
      <c r="G7" s="25">
        <v>0.7180555555555556</v>
      </c>
      <c r="H7" s="6">
        <f aca="true" t="shared" si="0" ref="H7:H13">(+G7/4075)*1600</f>
        <v>0.28193592365371506</v>
      </c>
      <c r="I7" s="6">
        <f aca="true" t="shared" si="1" ref="I7:I13">(+G7/4075)*1000</f>
        <v>0.17620995228357192</v>
      </c>
      <c r="J7" s="79">
        <v>22</v>
      </c>
      <c r="K7" s="153">
        <f aca="true" t="shared" si="2" ref="K7:K12">(+G7/4075)*4000</f>
        <v>0.7048398091342877</v>
      </c>
    </row>
    <row r="8" spans="1:11" ht="27" customHeight="1">
      <c r="A8" s="82"/>
      <c r="B8" s="5" t="s">
        <v>34</v>
      </c>
      <c r="C8" s="22">
        <v>0.28125</v>
      </c>
      <c r="D8" s="21"/>
      <c r="E8" s="21">
        <v>0.5930555555555556</v>
      </c>
      <c r="F8" s="23"/>
      <c r="G8" s="25">
        <v>0.7423611111111111</v>
      </c>
      <c r="H8" s="6">
        <f t="shared" si="0"/>
        <v>0.2914792092706203</v>
      </c>
      <c r="I8" s="6">
        <f t="shared" si="1"/>
        <v>0.1821745057941377</v>
      </c>
      <c r="J8" s="74">
        <v>37</v>
      </c>
      <c r="K8" s="153">
        <f t="shared" si="2"/>
        <v>0.7286980231765507</v>
      </c>
    </row>
    <row r="9" spans="1:11" ht="27" customHeight="1">
      <c r="A9" s="82"/>
      <c r="B9" s="5" t="s">
        <v>64</v>
      </c>
      <c r="C9" s="22">
        <v>0.275</v>
      </c>
      <c r="D9" s="21"/>
      <c r="E9" s="21">
        <v>0.5909722222222222</v>
      </c>
      <c r="F9" s="23"/>
      <c r="G9" s="25">
        <v>0.7541666666666668</v>
      </c>
      <c r="H9" s="6">
        <f t="shared" si="0"/>
        <v>0.29611451942740286</v>
      </c>
      <c r="I9" s="6">
        <f t="shared" si="1"/>
        <v>0.1850715746421268</v>
      </c>
      <c r="J9" s="74">
        <v>42</v>
      </c>
      <c r="K9" s="153">
        <f t="shared" si="2"/>
        <v>0.7402862985685073</v>
      </c>
    </row>
    <row r="10" spans="1:11" ht="27" customHeight="1">
      <c r="A10" s="82"/>
      <c r="B10" s="5" t="s">
        <v>11</v>
      </c>
      <c r="C10" s="22">
        <v>0.28125</v>
      </c>
      <c r="D10" s="21"/>
      <c r="E10" s="21">
        <v>0.6006944444444444</v>
      </c>
      <c r="F10" s="23"/>
      <c r="G10" s="25">
        <v>0.7569444444444445</v>
      </c>
      <c r="H10" s="6">
        <f t="shared" si="0"/>
        <v>0.2972051806407635</v>
      </c>
      <c r="I10" s="6">
        <f t="shared" si="1"/>
        <v>0.18575323790047718</v>
      </c>
      <c r="J10" s="74">
        <v>44</v>
      </c>
      <c r="K10" s="153">
        <f t="shared" si="2"/>
        <v>0.7430129516019087</v>
      </c>
    </row>
    <row r="11" spans="1:11" ht="27" customHeight="1">
      <c r="A11" s="82"/>
      <c r="B11" s="5" t="s">
        <v>109</v>
      </c>
      <c r="C11" s="22">
        <v>0.28958333333333336</v>
      </c>
      <c r="D11" s="21"/>
      <c r="E11" s="21">
        <v>0.6145833333333334</v>
      </c>
      <c r="F11" s="23"/>
      <c r="G11" s="25">
        <v>0.7611111111111111</v>
      </c>
      <c r="H11" s="6">
        <f t="shared" si="0"/>
        <v>0.2988411724608043</v>
      </c>
      <c r="I11" s="6">
        <f t="shared" si="1"/>
        <v>0.18677573278800272</v>
      </c>
      <c r="J11" s="74">
        <v>46</v>
      </c>
      <c r="K11" s="153">
        <f t="shared" si="2"/>
        <v>0.7471029311520109</v>
      </c>
    </row>
    <row r="12" spans="1:11" ht="27" customHeight="1">
      <c r="A12" s="82"/>
      <c r="B12" s="5" t="s">
        <v>60</v>
      </c>
      <c r="C12" s="22">
        <v>0.28958333333333336</v>
      </c>
      <c r="D12" s="21"/>
      <c r="E12" s="21">
        <v>0.6131944444444445</v>
      </c>
      <c r="F12" s="23"/>
      <c r="G12" s="25">
        <v>0.7618055555555556</v>
      </c>
      <c r="H12" s="6">
        <f t="shared" si="0"/>
        <v>0.2991138377641445</v>
      </c>
      <c r="I12" s="6">
        <f t="shared" si="1"/>
        <v>0.18694614860259035</v>
      </c>
      <c r="J12" s="74">
        <v>47</v>
      </c>
      <c r="K12" s="153">
        <f t="shared" si="2"/>
        <v>0.7477845944103614</v>
      </c>
    </row>
    <row r="13" spans="1:11" ht="27" customHeight="1">
      <c r="A13" s="82"/>
      <c r="B13" s="5" t="s">
        <v>79</v>
      </c>
      <c r="C13" s="22">
        <v>0.30069444444444443</v>
      </c>
      <c r="D13" s="21"/>
      <c r="E13" s="21">
        <v>0.64375</v>
      </c>
      <c r="F13" s="23"/>
      <c r="G13" s="25">
        <v>0.7979166666666666</v>
      </c>
      <c r="H13" s="6">
        <f t="shared" si="0"/>
        <v>0.31329243353783226</v>
      </c>
      <c r="I13" s="6">
        <f t="shared" si="1"/>
        <v>0.19580777096114518</v>
      </c>
      <c r="J13" s="74">
        <v>57</v>
      </c>
      <c r="K13" s="153" t="s">
        <v>1</v>
      </c>
    </row>
    <row r="14" spans="1:11" ht="27" customHeight="1">
      <c r="A14" s="82"/>
      <c r="B14" s="5" t="s">
        <v>41</v>
      </c>
      <c r="C14" s="22">
        <v>0.28611111111111115</v>
      </c>
      <c r="D14" s="21"/>
      <c r="E14" s="21"/>
      <c r="F14" s="23"/>
      <c r="G14" s="25" t="s">
        <v>80</v>
      </c>
      <c r="H14" s="6" t="s">
        <v>1</v>
      </c>
      <c r="I14" s="6" t="s">
        <v>1</v>
      </c>
      <c r="J14" s="74"/>
      <c r="K14" s="153"/>
    </row>
    <row r="15" spans="1:11" ht="27" customHeight="1">
      <c r="A15" s="82"/>
      <c r="B15" s="5"/>
      <c r="C15" s="22"/>
      <c r="D15" s="21"/>
      <c r="E15" s="21"/>
      <c r="F15" s="23"/>
      <c r="G15" s="25"/>
      <c r="H15" s="184" t="s">
        <v>171</v>
      </c>
      <c r="I15" s="6"/>
      <c r="J15" s="74"/>
      <c r="K15" s="153"/>
    </row>
    <row r="16" spans="2:11" ht="16.5" thickBot="1">
      <c r="B16" s="69" t="s">
        <v>166</v>
      </c>
      <c r="C16" s="35" t="s">
        <v>2</v>
      </c>
      <c r="D16" s="35" t="s">
        <v>1</v>
      </c>
      <c r="E16" s="41" t="s">
        <v>1</v>
      </c>
      <c r="F16" s="37" t="s">
        <v>1</v>
      </c>
      <c r="G16" s="38" t="s">
        <v>4</v>
      </c>
      <c r="H16" s="41" t="s">
        <v>5</v>
      </c>
      <c r="I16" s="41" t="s">
        <v>6</v>
      </c>
      <c r="J16" s="78" t="s">
        <v>39</v>
      </c>
      <c r="K16" s="15"/>
    </row>
    <row r="17" spans="1:11" ht="27" customHeight="1" thickTop="1">
      <c r="A17" s="82"/>
      <c r="B17" s="5" t="s">
        <v>33</v>
      </c>
      <c r="C17" s="22">
        <v>0.2777777777777778</v>
      </c>
      <c r="D17" s="21"/>
      <c r="E17" s="21"/>
      <c r="F17" s="23"/>
      <c r="G17" s="25">
        <v>0.5409722222222222</v>
      </c>
      <c r="H17" s="6">
        <f>(+G17/2850)*1600</f>
        <v>0.3037037037037037</v>
      </c>
      <c r="I17" s="18"/>
      <c r="J17" s="74">
        <v>16</v>
      </c>
      <c r="K17" s="153">
        <f>(+G17/2850)*3000</f>
        <v>0.5694444444444444</v>
      </c>
    </row>
    <row r="18" spans="1:11" ht="27" customHeight="1">
      <c r="A18" s="82"/>
      <c r="B18" s="5" t="s">
        <v>92</v>
      </c>
      <c r="C18" s="22">
        <v>0.29305555555555557</v>
      </c>
      <c r="D18" s="21"/>
      <c r="E18" s="21"/>
      <c r="F18" s="23"/>
      <c r="G18" s="25">
        <v>0.5645833333333333</v>
      </c>
      <c r="H18" s="6">
        <f aca="true" t="shared" si="3" ref="H18:H24">(+G18/2850)*1600</f>
        <v>0.3169590643274854</v>
      </c>
      <c r="I18" s="18"/>
      <c r="J18" s="74">
        <v>30</v>
      </c>
      <c r="K18" s="153">
        <f aca="true" t="shared" si="4" ref="K18:K24">(+G18/2850)*3000</f>
        <v>0.5942982456140351</v>
      </c>
    </row>
    <row r="19" spans="1:11" ht="27" customHeight="1">
      <c r="A19" s="82"/>
      <c r="B19" s="5" t="s">
        <v>106</v>
      </c>
      <c r="C19" s="22">
        <v>0.30069444444444443</v>
      </c>
      <c r="D19" s="21"/>
      <c r="E19" s="21"/>
      <c r="F19" s="23"/>
      <c r="G19" s="25">
        <v>0.56875</v>
      </c>
      <c r="H19" s="6">
        <f t="shared" si="3"/>
        <v>0.3192982456140351</v>
      </c>
      <c r="I19" s="18"/>
      <c r="J19" s="74">
        <v>32</v>
      </c>
      <c r="K19" s="153">
        <f t="shared" si="4"/>
        <v>0.5986842105263158</v>
      </c>
    </row>
    <row r="20" spans="1:11" ht="27" customHeight="1">
      <c r="A20" s="82"/>
      <c r="B20" s="5" t="s">
        <v>155</v>
      </c>
      <c r="C20" s="22">
        <v>0.3090277777777778</v>
      </c>
      <c r="D20" s="21"/>
      <c r="E20" s="21"/>
      <c r="F20" s="23"/>
      <c r="G20" s="25">
        <v>0.5944444444444444</v>
      </c>
      <c r="H20" s="6">
        <f t="shared" si="3"/>
        <v>0.3337231968810916</v>
      </c>
      <c r="I20" s="18"/>
      <c r="J20" s="74">
        <v>50</v>
      </c>
      <c r="K20" s="153">
        <f t="shared" si="4"/>
        <v>0.6257309941520468</v>
      </c>
    </row>
    <row r="21" spans="1:11" ht="27" customHeight="1">
      <c r="A21" s="82"/>
      <c r="B21" s="5" t="s">
        <v>78</v>
      </c>
      <c r="C21" s="22">
        <v>0.3138888888888889</v>
      </c>
      <c r="D21" s="21"/>
      <c r="E21" s="21"/>
      <c r="F21" s="23"/>
      <c r="G21" s="25">
        <v>0.6006944444444444</v>
      </c>
      <c r="H21" s="6">
        <f t="shared" si="3"/>
        <v>0.33723196881091616</v>
      </c>
      <c r="I21" s="18"/>
      <c r="J21" s="74">
        <v>52</v>
      </c>
      <c r="K21" s="153">
        <f t="shared" si="4"/>
        <v>0.6323099415204678</v>
      </c>
    </row>
    <row r="22" spans="1:11" ht="27" customHeight="1">
      <c r="A22" s="82"/>
      <c r="B22" s="5" t="s">
        <v>167</v>
      </c>
      <c r="C22" s="22">
        <v>0.3138888888888889</v>
      </c>
      <c r="D22" s="21"/>
      <c r="E22" s="21"/>
      <c r="F22" s="23"/>
      <c r="G22" s="25">
        <v>0.6013888888888889</v>
      </c>
      <c r="H22" s="6">
        <f t="shared" si="3"/>
        <v>0.33762183235867443</v>
      </c>
      <c r="I22" s="18"/>
      <c r="J22" s="74">
        <v>54</v>
      </c>
      <c r="K22" s="153">
        <f t="shared" si="4"/>
        <v>0.6330409356725146</v>
      </c>
    </row>
    <row r="23" spans="1:11" ht="27" customHeight="1">
      <c r="A23" s="82"/>
      <c r="B23" s="5" t="s">
        <v>40</v>
      </c>
      <c r="C23" s="22">
        <v>0.3215277777777778</v>
      </c>
      <c r="D23" s="21"/>
      <c r="E23" s="21"/>
      <c r="F23" s="23"/>
      <c r="G23" s="25">
        <v>0.6305555555555555</v>
      </c>
      <c r="H23" s="6">
        <f t="shared" si="3"/>
        <v>0.3539961013645224</v>
      </c>
      <c r="I23" s="18"/>
      <c r="J23" s="74">
        <v>71</v>
      </c>
      <c r="K23" s="153">
        <f t="shared" si="4"/>
        <v>0.6637426900584795</v>
      </c>
    </row>
    <row r="24" spans="1:11" ht="27" customHeight="1">
      <c r="A24" s="82"/>
      <c r="B24" s="5" t="s">
        <v>10</v>
      </c>
      <c r="C24" s="22">
        <v>0.31319444444444444</v>
      </c>
      <c r="D24" s="21"/>
      <c r="E24" s="21"/>
      <c r="F24" s="23"/>
      <c r="G24" s="25">
        <v>0.6409722222222222</v>
      </c>
      <c r="H24" s="6">
        <f t="shared" si="3"/>
        <v>0.3598440545808967</v>
      </c>
      <c r="I24" s="18"/>
      <c r="J24" s="74">
        <v>75</v>
      </c>
      <c r="K24" s="153">
        <f t="shared" si="4"/>
        <v>0.6747076023391813</v>
      </c>
    </row>
    <row r="25" spans="1:10" ht="19.5" customHeight="1">
      <c r="A25" s="82"/>
      <c r="B25" s="5"/>
      <c r="C25" s="22"/>
      <c r="D25" s="21"/>
      <c r="E25" s="21"/>
      <c r="F25" s="23"/>
      <c r="G25" s="24"/>
      <c r="H25" s="175" t="s">
        <v>172</v>
      </c>
      <c r="I25" s="173"/>
      <c r="J25" s="74"/>
    </row>
    <row r="26" spans="1:10" ht="20.25" customHeight="1" thickBot="1">
      <c r="A26" s="82"/>
      <c r="B26" s="70" t="s">
        <v>59</v>
      </c>
      <c r="C26" s="43" t="s">
        <v>9</v>
      </c>
      <c r="D26" s="29"/>
      <c r="E26" s="29"/>
      <c r="F26" s="29"/>
      <c r="G26" s="154" t="s">
        <v>4</v>
      </c>
      <c r="H26" s="29"/>
      <c r="I26" s="41" t="s">
        <v>6</v>
      </c>
      <c r="J26" s="78" t="s">
        <v>39</v>
      </c>
    </row>
    <row r="27" spans="1:11" ht="23.25" customHeight="1" thickTop="1">
      <c r="A27" s="82"/>
      <c r="B27" s="5" t="s">
        <v>107</v>
      </c>
      <c r="C27" s="22">
        <v>0.2881944444444445</v>
      </c>
      <c r="D27" s="21"/>
      <c r="E27" s="21"/>
      <c r="F27" s="23"/>
      <c r="G27" s="189">
        <v>0.5347222222222222</v>
      </c>
      <c r="H27" s="6">
        <f aca="true" t="shared" si="5" ref="H27:H32">(+G27/2850)*1600</f>
        <v>0.3001949317738791</v>
      </c>
      <c r="I27" s="18"/>
      <c r="J27" s="74">
        <v>4</v>
      </c>
      <c r="K27" s="153">
        <f>(+G27/2850)*3000</f>
        <v>0.5628654970760234</v>
      </c>
    </row>
    <row r="28" spans="1:11" ht="23.25" customHeight="1">
      <c r="A28" s="82"/>
      <c r="B28" s="5" t="s">
        <v>153</v>
      </c>
      <c r="C28" s="22">
        <v>0.29305555555555557</v>
      </c>
      <c r="D28" s="21"/>
      <c r="E28" s="21"/>
      <c r="F28" s="23"/>
      <c r="G28" s="25">
        <v>0.5458333333333333</v>
      </c>
      <c r="H28" s="6">
        <f t="shared" si="5"/>
        <v>0.30643274853801167</v>
      </c>
      <c r="I28" s="18"/>
      <c r="J28" s="74">
        <v>8</v>
      </c>
      <c r="K28" s="153">
        <f>(+G28/2850)*3000</f>
        <v>0.5745614035087718</v>
      </c>
    </row>
    <row r="29" spans="1:11" ht="23.25" customHeight="1">
      <c r="A29" s="82"/>
      <c r="B29" s="5" t="s">
        <v>104</v>
      </c>
      <c r="C29" s="22">
        <v>0.29305555555555557</v>
      </c>
      <c r="D29" s="21"/>
      <c r="E29" s="21"/>
      <c r="F29" s="23"/>
      <c r="G29" s="25">
        <v>0.5625</v>
      </c>
      <c r="H29" s="6">
        <f t="shared" si="5"/>
        <v>0.3157894736842105</v>
      </c>
      <c r="I29" s="18"/>
      <c r="J29" s="74">
        <v>13</v>
      </c>
      <c r="K29" s="153">
        <f>(+G29/2800)*3000</f>
        <v>0.6026785714285714</v>
      </c>
    </row>
    <row r="30" spans="1:11" ht="23.25" customHeight="1">
      <c r="A30" s="82"/>
      <c r="B30" s="5" t="s">
        <v>110</v>
      </c>
      <c r="C30" s="22">
        <v>0.31319444444444444</v>
      </c>
      <c r="D30" s="21"/>
      <c r="E30" s="21"/>
      <c r="F30" s="23"/>
      <c r="G30" s="25">
        <v>0.5868055555555556</v>
      </c>
      <c r="H30" s="6">
        <f t="shared" si="5"/>
        <v>0.3294346978557505</v>
      </c>
      <c r="I30" s="18"/>
      <c r="J30" s="74">
        <v>19</v>
      </c>
      <c r="K30" s="153">
        <f>(+G30/2850)*3000</f>
        <v>0.6176900584795322</v>
      </c>
    </row>
    <row r="31" spans="1:11" ht="23.25" customHeight="1">
      <c r="A31" s="82"/>
      <c r="B31" s="5" t="s">
        <v>105</v>
      </c>
      <c r="C31" s="22">
        <v>0.31319444444444444</v>
      </c>
      <c r="D31" s="21"/>
      <c r="E31" s="21"/>
      <c r="F31" s="23"/>
      <c r="G31" s="25">
        <v>0.5986111111111111</v>
      </c>
      <c r="H31" s="6">
        <f t="shared" si="5"/>
        <v>0.33606237816764134</v>
      </c>
      <c r="I31" s="18"/>
      <c r="J31" s="74">
        <v>21</v>
      </c>
      <c r="K31" s="153">
        <f>(+G31/2850)*3000</f>
        <v>0.6301169590643275</v>
      </c>
    </row>
    <row r="32" spans="1:11" ht="23.25" customHeight="1">
      <c r="A32" s="82"/>
      <c r="B32" s="5" t="s">
        <v>154</v>
      </c>
      <c r="C32" s="22">
        <v>0.3923611111111111</v>
      </c>
      <c r="D32" s="21"/>
      <c r="E32" s="21"/>
      <c r="F32" s="23"/>
      <c r="G32" s="24">
        <v>0.7131944444444445</v>
      </c>
      <c r="H32" s="6">
        <f t="shared" si="5"/>
        <v>0.40038986354775824</v>
      </c>
      <c r="I32" s="18"/>
      <c r="J32" s="74">
        <v>40</v>
      </c>
      <c r="K32" s="153">
        <f>(+G32/2850)*3000</f>
        <v>0.7507309941520467</v>
      </c>
    </row>
    <row r="33" spans="1:10" ht="20.25" customHeight="1">
      <c r="A33" s="94"/>
      <c r="B33" s="5" t="s">
        <v>1</v>
      </c>
      <c r="C33" s="22"/>
      <c r="D33" s="21"/>
      <c r="E33" s="21"/>
      <c r="F33" s="23"/>
      <c r="G33" s="25"/>
      <c r="H33" s="175" t="s">
        <v>117</v>
      </c>
      <c r="I33" s="174" t="s">
        <v>127</v>
      </c>
      <c r="J33" s="74"/>
    </row>
    <row r="34" spans="2:10" ht="13.5" thickBot="1">
      <c r="B34" s="14"/>
      <c r="C34" s="54"/>
      <c r="D34" s="9"/>
      <c r="E34" s="9"/>
      <c r="F34" s="10"/>
      <c r="G34" s="55"/>
      <c r="H34" s="9"/>
      <c r="I34" s="9"/>
      <c r="J34" s="80"/>
    </row>
    <row r="35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0" customWidth="1"/>
    <col min="2" max="2" width="18.57421875" style="0" customWidth="1"/>
    <col min="4" max="4" width="10.421875" style="0" customWidth="1"/>
    <col min="5" max="5" width="7.00390625" style="0" customWidth="1"/>
    <col min="6" max="6" width="10.140625" style="0" customWidth="1"/>
    <col min="9" max="9" width="10.7109375" style="0" customWidth="1"/>
    <col min="10" max="10" width="8.7109375" style="0" customWidth="1"/>
    <col min="11" max="11" width="12.28125" style="0" customWidth="1"/>
    <col min="12" max="12" width="5.140625" style="0" customWidth="1"/>
    <col min="13" max="13" width="10.140625" style="0" customWidth="1"/>
  </cols>
  <sheetData>
    <row r="2" ht="13.5" thickBot="1"/>
    <row r="3" spans="2:12" ht="16.5" thickTop="1">
      <c r="B3" s="57" t="s">
        <v>175</v>
      </c>
      <c r="C3" s="46" t="s">
        <v>176</v>
      </c>
      <c r="D3" s="46"/>
      <c r="E3" s="46"/>
      <c r="F3" s="46"/>
      <c r="G3" s="46"/>
      <c r="H3" s="47"/>
      <c r="I3" s="58" t="s">
        <v>174</v>
      </c>
      <c r="J3" s="46"/>
      <c r="K3" s="95"/>
      <c r="L3" s="50"/>
    </row>
    <row r="4" spans="2:13" ht="15.75">
      <c r="B4" s="59" t="s">
        <v>185</v>
      </c>
      <c r="C4" s="2"/>
      <c r="D4" s="2"/>
      <c r="E4" s="2" t="s">
        <v>1</v>
      </c>
      <c r="F4" s="30" t="s">
        <v>1</v>
      </c>
      <c r="G4" s="2"/>
      <c r="H4" s="3"/>
      <c r="I4" s="39" t="s">
        <v>1</v>
      </c>
      <c r="J4" s="2"/>
      <c r="K4" s="2"/>
      <c r="L4" s="52"/>
      <c r="M4" s="15"/>
    </row>
    <row r="5" spans="2:13" ht="12.75" customHeight="1" thickBot="1">
      <c r="B5" s="59" t="s">
        <v>1</v>
      </c>
      <c r="C5" s="2"/>
      <c r="D5" s="2"/>
      <c r="E5" s="2" t="s">
        <v>1</v>
      </c>
      <c r="F5" s="30"/>
      <c r="G5" s="185">
        <v>0.013888888888888888</v>
      </c>
      <c r="H5" s="3"/>
      <c r="I5" s="39"/>
      <c r="J5" s="2"/>
      <c r="K5" s="2"/>
      <c r="L5" s="52"/>
      <c r="M5" s="15"/>
    </row>
    <row r="6" spans="2:13" ht="17.25" thickBot="1" thickTop="1">
      <c r="B6" s="194" t="s">
        <v>30</v>
      </c>
      <c r="C6" s="195" t="s">
        <v>2</v>
      </c>
      <c r="D6" s="195" t="s">
        <v>3</v>
      </c>
      <c r="E6" s="91" t="s">
        <v>13</v>
      </c>
      <c r="F6" s="195" t="s">
        <v>14</v>
      </c>
      <c r="G6" s="36" t="s">
        <v>15</v>
      </c>
      <c r="H6" s="196" t="s">
        <v>22</v>
      </c>
      <c r="I6" s="197" t="s">
        <v>4</v>
      </c>
      <c r="J6" s="91" t="s">
        <v>5</v>
      </c>
      <c r="K6" s="91" t="s">
        <v>6</v>
      </c>
      <c r="L6" s="96" t="s">
        <v>39</v>
      </c>
      <c r="M6" s="15"/>
    </row>
    <row r="7" spans="1:14" ht="28.5" customHeight="1" thickTop="1">
      <c r="A7" s="82"/>
      <c r="B7" s="40" t="s">
        <v>35</v>
      </c>
      <c r="C7" s="168">
        <v>0.21805555555555556</v>
      </c>
      <c r="D7" s="82">
        <f aca="true" t="shared" si="0" ref="D7:D14">+E7-C7</f>
        <v>0.22708333333333336</v>
      </c>
      <c r="E7" s="18">
        <v>0.4451388888888889</v>
      </c>
      <c r="F7" s="82">
        <f>+G7-E7</f>
        <v>0.2229166666666667</v>
      </c>
      <c r="G7" s="141">
        <f>+I7-$G$5</f>
        <v>0.6680555555555556</v>
      </c>
      <c r="H7" s="157">
        <f>AVERAGE(F7,D7)</f>
        <v>0.22500000000000003</v>
      </c>
      <c r="I7" s="42">
        <v>0.6819444444444445</v>
      </c>
      <c r="J7" s="18">
        <f>(+I7/5000)*1600</f>
        <v>0.2182222222222222</v>
      </c>
      <c r="K7" s="18">
        <f>(+I7/5000)*1000</f>
        <v>0.1363888888888889</v>
      </c>
      <c r="L7" s="84">
        <v>5</v>
      </c>
      <c r="M7" s="153"/>
      <c r="N7" s="153"/>
    </row>
    <row r="8" spans="1:16" ht="28.5" customHeight="1">
      <c r="A8" s="82"/>
      <c r="B8" s="5" t="s">
        <v>23</v>
      </c>
      <c r="C8" s="22">
        <v>0.2236111111111111</v>
      </c>
      <c r="D8" s="21">
        <f t="shared" si="0"/>
        <v>0.2243055555555556</v>
      </c>
      <c r="E8" s="6">
        <v>0.4479166666666667</v>
      </c>
      <c r="F8" s="82">
        <f aca="true" t="shared" si="1" ref="F8:F14">+G8-E8</f>
        <v>0.24236111111111108</v>
      </c>
      <c r="G8" s="141">
        <f aca="true" t="shared" si="2" ref="G8:G14">+I8-$G$5</f>
        <v>0.6902777777777778</v>
      </c>
      <c r="H8" s="157">
        <f aca="true" t="shared" si="3" ref="H8:H14">AVERAGE(F8,D8)</f>
        <v>0.23333333333333334</v>
      </c>
      <c r="I8" s="25">
        <v>0.7041666666666666</v>
      </c>
      <c r="J8" s="6">
        <f>(+I8/5000)*1600</f>
        <v>0.22533333333333333</v>
      </c>
      <c r="K8" s="6">
        <f>(+I8/5000)*1000</f>
        <v>0.14083333333333334</v>
      </c>
      <c r="L8" s="84">
        <v>9</v>
      </c>
      <c r="M8" s="153"/>
      <c r="N8" s="153"/>
      <c r="P8">
        <f>+(O8/3.1)*3.19</f>
        <v>0</v>
      </c>
    </row>
    <row r="9" spans="1:14" ht="28.5" customHeight="1">
      <c r="A9" s="82"/>
      <c r="B9" s="5" t="s">
        <v>42</v>
      </c>
      <c r="C9" s="22">
        <v>0.2236111111111111</v>
      </c>
      <c r="D9" s="21">
        <f t="shared" si="0"/>
        <v>0.2361111111111111</v>
      </c>
      <c r="E9" s="6">
        <v>0.4597222222222222</v>
      </c>
      <c r="F9" s="82">
        <f t="shared" si="1"/>
        <v>0.23819444444444443</v>
      </c>
      <c r="G9" s="141">
        <f t="shared" si="2"/>
        <v>0.6979166666666666</v>
      </c>
      <c r="H9" s="157">
        <f t="shared" si="3"/>
        <v>0.23715277777777777</v>
      </c>
      <c r="I9" s="24">
        <v>0.7118055555555555</v>
      </c>
      <c r="J9" s="6">
        <f aca="true" t="shared" si="4" ref="J9:J14">(+I9/5000)*1600</f>
        <v>0.22777777777777775</v>
      </c>
      <c r="K9" s="6">
        <f aca="true" t="shared" si="5" ref="K9:K14">(+I9/5000)*1000</f>
        <v>0.14236111111111108</v>
      </c>
      <c r="L9" s="84">
        <v>15</v>
      </c>
      <c r="M9" s="153"/>
      <c r="N9" s="153"/>
    </row>
    <row r="10" spans="1:14" ht="28.5" customHeight="1">
      <c r="A10" s="82"/>
      <c r="B10" s="5" t="s">
        <v>36</v>
      </c>
      <c r="C10" s="22">
        <v>0.22847222222222222</v>
      </c>
      <c r="D10" s="21">
        <f t="shared" si="0"/>
        <v>0.22291666666666668</v>
      </c>
      <c r="E10" s="6">
        <v>0.4513888888888889</v>
      </c>
      <c r="F10" s="82">
        <f t="shared" si="1"/>
        <v>0.26458333333333334</v>
      </c>
      <c r="G10" s="141">
        <f t="shared" si="2"/>
        <v>0.7159722222222222</v>
      </c>
      <c r="H10" s="157">
        <f t="shared" si="3"/>
        <v>0.24375000000000002</v>
      </c>
      <c r="I10" s="25">
        <v>0.7298611111111111</v>
      </c>
      <c r="J10" s="6">
        <f t="shared" si="4"/>
        <v>0.23355555555555554</v>
      </c>
      <c r="K10" s="6">
        <f t="shared" si="5"/>
        <v>0.14597222222222223</v>
      </c>
      <c r="L10" s="84">
        <v>25</v>
      </c>
      <c r="M10" s="153"/>
      <c r="N10" s="153"/>
    </row>
    <row r="11" spans="1:14" ht="28.5" customHeight="1">
      <c r="A11" s="82"/>
      <c r="B11" s="5" t="s">
        <v>54</v>
      </c>
      <c r="C11" s="22">
        <v>0.2340277777777778</v>
      </c>
      <c r="D11" s="21">
        <f t="shared" si="0"/>
        <v>0.2347222222222222</v>
      </c>
      <c r="E11" s="6">
        <v>0.46875</v>
      </c>
      <c r="F11" s="82">
        <f t="shared" si="1"/>
        <v>0.24930555555555556</v>
      </c>
      <c r="G11" s="141">
        <f t="shared" si="2"/>
        <v>0.7180555555555556</v>
      </c>
      <c r="H11" s="157">
        <f t="shared" si="3"/>
        <v>0.24201388888888886</v>
      </c>
      <c r="I11" s="31">
        <v>0.7319444444444444</v>
      </c>
      <c r="J11" s="6">
        <f t="shared" si="4"/>
        <v>0.23422222222222222</v>
      </c>
      <c r="K11" s="6">
        <f t="shared" si="5"/>
        <v>0.14638888888888887</v>
      </c>
      <c r="L11" s="84">
        <v>27</v>
      </c>
      <c r="M11" s="153"/>
      <c r="N11" s="153"/>
    </row>
    <row r="12" spans="1:14" ht="28.5" customHeight="1">
      <c r="A12" s="82"/>
      <c r="B12" s="5" t="s">
        <v>38</v>
      </c>
      <c r="C12" s="22">
        <v>0.22708333333333333</v>
      </c>
      <c r="D12" s="21">
        <f t="shared" si="0"/>
        <v>0.2472222222222222</v>
      </c>
      <c r="E12" s="6">
        <v>0.47430555555555554</v>
      </c>
      <c r="F12" s="82">
        <f t="shared" si="1"/>
        <v>0.2548611111111111</v>
      </c>
      <c r="G12" s="141">
        <f t="shared" si="2"/>
        <v>0.7291666666666666</v>
      </c>
      <c r="H12" s="157">
        <f>AVERAGE(F12,D12)</f>
        <v>0.25104166666666666</v>
      </c>
      <c r="I12" s="31">
        <v>0.7430555555555555</v>
      </c>
      <c r="J12" s="6">
        <f t="shared" si="4"/>
        <v>0.23777777777777778</v>
      </c>
      <c r="K12" s="6">
        <f t="shared" si="5"/>
        <v>0.1486111111111111</v>
      </c>
      <c r="L12" s="84">
        <v>34</v>
      </c>
      <c r="M12" s="153"/>
      <c r="N12" s="153"/>
    </row>
    <row r="13" spans="1:14" ht="28.5" customHeight="1">
      <c r="A13" s="82"/>
      <c r="B13" s="5" t="s">
        <v>49</v>
      </c>
      <c r="C13" s="22">
        <v>0.23125</v>
      </c>
      <c r="D13" s="21">
        <f t="shared" si="0"/>
        <v>0.24930555555555556</v>
      </c>
      <c r="E13" s="6">
        <v>0.48055555555555557</v>
      </c>
      <c r="F13" s="82">
        <f t="shared" si="1"/>
        <v>0.27986111111111106</v>
      </c>
      <c r="G13" s="141">
        <f t="shared" si="2"/>
        <v>0.7604166666666666</v>
      </c>
      <c r="H13" s="157">
        <f t="shared" si="3"/>
        <v>0.2645833333333333</v>
      </c>
      <c r="I13" s="31">
        <v>0.7743055555555555</v>
      </c>
      <c r="J13" s="6">
        <f t="shared" si="4"/>
        <v>0.24777777777777776</v>
      </c>
      <c r="K13" s="6">
        <f t="shared" si="5"/>
        <v>0.1548611111111111</v>
      </c>
      <c r="L13" s="84">
        <v>49</v>
      </c>
      <c r="M13" s="153"/>
      <c r="N13" s="153"/>
    </row>
    <row r="14" spans="1:14" ht="28.5" customHeight="1">
      <c r="A14" s="82"/>
      <c r="B14" s="5" t="s">
        <v>121</v>
      </c>
      <c r="C14" s="22">
        <v>0.2375</v>
      </c>
      <c r="D14" s="21">
        <f t="shared" si="0"/>
        <v>0.2569444444444445</v>
      </c>
      <c r="E14" s="6">
        <v>0.49444444444444446</v>
      </c>
      <c r="F14" s="82">
        <f t="shared" si="1"/>
        <v>0.27013888888888893</v>
      </c>
      <c r="G14" s="141">
        <f t="shared" si="2"/>
        <v>0.7645833333333334</v>
      </c>
      <c r="H14" s="157">
        <f t="shared" si="3"/>
        <v>0.2635416666666667</v>
      </c>
      <c r="I14" s="31">
        <v>0.7784722222222222</v>
      </c>
      <c r="J14" s="6">
        <f t="shared" si="4"/>
        <v>0.24911111111111112</v>
      </c>
      <c r="K14" s="6">
        <f t="shared" si="5"/>
        <v>0.15569444444444444</v>
      </c>
      <c r="L14" s="84">
        <v>52</v>
      </c>
      <c r="M14" s="153"/>
      <c r="N14" s="153"/>
    </row>
    <row r="15" spans="1:14" ht="15.75" customHeight="1">
      <c r="A15" s="82"/>
      <c r="B15" s="5" t="s">
        <v>1</v>
      </c>
      <c r="C15" s="22"/>
      <c r="D15" s="21"/>
      <c r="E15" s="6"/>
      <c r="F15" s="21"/>
      <c r="G15" s="141"/>
      <c r="H15" s="23"/>
      <c r="I15" s="31"/>
      <c r="J15" s="6"/>
      <c r="K15" s="6"/>
      <c r="L15" s="84"/>
      <c r="M15" s="153"/>
      <c r="N15" s="153"/>
    </row>
    <row r="16" spans="1:13" ht="28.5" customHeight="1">
      <c r="A16" s="82"/>
      <c r="B16" s="162"/>
      <c r="C16" s="101"/>
      <c r="D16" s="101"/>
      <c r="E16" s="85"/>
      <c r="F16" s="230" t="s">
        <v>179</v>
      </c>
      <c r="G16" s="230"/>
      <c r="H16" s="231"/>
      <c r="I16" s="68">
        <v>0.05</v>
      </c>
      <c r="J16" s="232" t="s">
        <v>177</v>
      </c>
      <c r="K16" s="232"/>
      <c r="L16" s="188">
        <v>86</v>
      </c>
      <c r="M16" s="153"/>
    </row>
    <row r="17" spans="2:13" ht="16.5" thickBot="1">
      <c r="B17" s="70" t="s">
        <v>65</v>
      </c>
      <c r="C17" s="192" t="s">
        <v>2</v>
      </c>
      <c r="D17" s="192" t="s">
        <v>3</v>
      </c>
      <c r="E17" s="29" t="s">
        <v>13</v>
      </c>
      <c r="F17" s="192" t="s">
        <v>14</v>
      </c>
      <c r="G17" s="29" t="s">
        <v>15</v>
      </c>
      <c r="H17" s="158" t="s">
        <v>22</v>
      </c>
      <c r="I17" s="193" t="s">
        <v>4</v>
      </c>
      <c r="J17" s="29" t="s">
        <v>5</v>
      </c>
      <c r="K17" s="29" t="s">
        <v>6</v>
      </c>
      <c r="L17" s="61" t="s">
        <v>39</v>
      </c>
      <c r="M17" s="15" t="s">
        <v>81</v>
      </c>
    </row>
    <row r="18" spans="1:13" ht="26.25" customHeight="1" thickTop="1">
      <c r="A18" s="82"/>
      <c r="B18" s="5" t="s">
        <v>21</v>
      </c>
      <c r="C18" s="22">
        <v>0.22916666666666666</v>
      </c>
      <c r="D18" s="21"/>
      <c r="E18" s="6"/>
      <c r="F18" s="21"/>
      <c r="G18" s="141">
        <f aca="true" t="shared" si="6" ref="G18:G35">+I18-$G$5</f>
        <v>0.7194444444444446</v>
      </c>
      <c r="H18" s="157">
        <f>+(G18-C18)/2</f>
        <v>0.24513888888888896</v>
      </c>
      <c r="I18" s="24">
        <v>0.7333333333333334</v>
      </c>
      <c r="J18" s="6">
        <f aca="true" t="shared" si="7" ref="J18:J35">(+I18/5000)*1600</f>
        <v>0.2346666666666667</v>
      </c>
      <c r="K18" s="6">
        <f aca="true" t="shared" si="8" ref="K18:K35">(+I18/5000)*1000</f>
        <v>0.1466666666666667</v>
      </c>
      <c r="L18" s="84">
        <v>1</v>
      </c>
      <c r="M18" s="153"/>
    </row>
    <row r="19" spans="1:13" ht="26.25" customHeight="1">
      <c r="A19" s="82"/>
      <c r="B19" s="5" t="s">
        <v>44</v>
      </c>
      <c r="C19" s="168">
        <v>0.22708333333333333</v>
      </c>
      <c r="D19" s="21"/>
      <c r="E19" s="18"/>
      <c r="F19" s="21"/>
      <c r="G19" s="141">
        <f t="shared" si="6"/>
        <v>0.7305555555555556</v>
      </c>
      <c r="H19" s="157">
        <f aca="true" t="shared" si="9" ref="H19:H35">+(G19-C19)/2</f>
        <v>0.25173611111111116</v>
      </c>
      <c r="I19" s="31">
        <v>0.7444444444444445</v>
      </c>
      <c r="J19" s="6">
        <f t="shared" si="7"/>
        <v>0.23822222222222222</v>
      </c>
      <c r="K19" s="6">
        <f t="shared" si="8"/>
        <v>0.14888888888888888</v>
      </c>
      <c r="L19" s="84">
        <v>2</v>
      </c>
      <c r="M19" s="153"/>
    </row>
    <row r="20" spans="1:13" ht="26.25" customHeight="1">
      <c r="A20" s="82"/>
      <c r="B20" s="5" t="s">
        <v>84</v>
      </c>
      <c r="C20" s="168">
        <v>0.23125</v>
      </c>
      <c r="D20" s="21"/>
      <c r="E20" s="18"/>
      <c r="F20" s="21"/>
      <c r="G20" s="141">
        <f t="shared" si="6"/>
        <v>0.7388888888888889</v>
      </c>
      <c r="H20" s="157">
        <f t="shared" si="9"/>
        <v>0.2538194444444445</v>
      </c>
      <c r="I20" s="31">
        <v>0.7527777777777778</v>
      </c>
      <c r="J20" s="6">
        <f t="shared" si="7"/>
        <v>0.24088888888888887</v>
      </c>
      <c r="K20" s="6">
        <f t="shared" si="8"/>
        <v>0.15055555555555555</v>
      </c>
      <c r="L20" s="84">
        <v>3</v>
      </c>
      <c r="M20" s="153"/>
    </row>
    <row r="21" spans="1:13" ht="26.25" customHeight="1">
      <c r="A21" s="82"/>
      <c r="B21" s="5" t="s">
        <v>37</v>
      </c>
      <c r="C21" s="168">
        <v>0.2347222222222222</v>
      </c>
      <c r="D21" s="21"/>
      <c r="E21" s="18"/>
      <c r="F21" s="21"/>
      <c r="G21" s="141">
        <f t="shared" si="6"/>
        <v>0.7465277777777778</v>
      </c>
      <c r="H21" s="157">
        <f t="shared" si="9"/>
        <v>0.2559027777777778</v>
      </c>
      <c r="I21" s="31">
        <v>0.7604166666666666</v>
      </c>
      <c r="J21" s="6">
        <f t="shared" si="7"/>
        <v>0.24333333333333335</v>
      </c>
      <c r="K21" s="6">
        <f t="shared" si="8"/>
        <v>0.15208333333333335</v>
      </c>
      <c r="L21" s="84">
        <v>4</v>
      </c>
      <c r="M21" s="153"/>
    </row>
    <row r="22" spans="1:13" ht="25.5" customHeight="1">
      <c r="A22" s="82"/>
      <c r="B22" s="5" t="s">
        <v>94</v>
      </c>
      <c r="C22" s="168">
        <v>0.2375</v>
      </c>
      <c r="D22" s="21"/>
      <c r="E22" s="18"/>
      <c r="F22" s="21"/>
      <c r="G22" s="141">
        <f t="shared" si="6"/>
        <v>0.7486111111111111</v>
      </c>
      <c r="H22" s="157">
        <f t="shared" si="9"/>
        <v>0.25555555555555554</v>
      </c>
      <c r="I22" s="42">
        <v>0.7625</v>
      </c>
      <c r="J22" s="6">
        <f t="shared" si="7"/>
        <v>0.244</v>
      </c>
      <c r="K22" s="6">
        <f t="shared" si="8"/>
        <v>0.1525</v>
      </c>
      <c r="L22" s="84">
        <v>5</v>
      </c>
      <c r="M22" s="153"/>
    </row>
    <row r="23" spans="1:13" ht="25.5" customHeight="1">
      <c r="A23" s="82"/>
      <c r="B23" s="5" t="s">
        <v>97</v>
      </c>
      <c r="C23" s="22">
        <v>0.2354166666666667</v>
      </c>
      <c r="D23" s="21"/>
      <c r="E23" s="6"/>
      <c r="F23" s="21"/>
      <c r="G23" s="141">
        <f t="shared" si="6"/>
        <v>0.7861111111111112</v>
      </c>
      <c r="H23" s="157">
        <f t="shared" si="9"/>
        <v>0.27534722222222224</v>
      </c>
      <c r="I23" s="31">
        <v>0.8</v>
      </c>
      <c r="J23" s="6">
        <f t="shared" si="7"/>
        <v>0.256</v>
      </c>
      <c r="K23" s="6">
        <f t="shared" si="8"/>
        <v>0.16</v>
      </c>
      <c r="L23" s="79">
        <v>20</v>
      </c>
      <c r="M23" s="153"/>
    </row>
    <row r="24" spans="1:13" ht="25.5" customHeight="1">
      <c r="A24" s="82"/>
      <c r="B24" s="5" t="s">
        <v>165</v>
      </c>
      <c r="C24" s="22">
        <v>0.25</v>
      </c>
      <c r="D24" s="21"/>
      <c r="E24" s="6"/>
      <c r="F24" s="21"/>
      <c r="G24" s="141">
        <f t="shared" si="6"/>
        <v>0.7986111111111112</v>
      </c>
      <c r="H24" s="157">
        <f t="shared" si="9"/>
        <v>0.2743055555555556</v>
      </c>
      <c r="I24" s="42">
        <v>0.8125</v>
      </c>
      <c r="J24" s="6">
        <f t="shared" si="7"/>
        <v>0.26</v>
      </c>
      <c r="K24" s="6">
        <f t="shared" si="8"/>
        <v>0.1625</v>
      </c>
      <c r="L24" s="79">
        <v>23</v>
      </c>
      <c r="M24" s="153"/>
    </row>
    <row r="25" spans="1:13" ht="25.5" customHeight="1">
      <c r="A25" s="82"/>
      <c r="B25" s="5" t="s">
        <v>50</v>
      </c>
      <c r="C25" s="22">
        <v>0.25069444444444444</v>
      </c>
      <c r="D25" s="21"/>
      <c r="E25" s="6"/>
      <c r="F25" s="21"/>
      <c r="G25" s="141">
        <f t="shared" si="6"/>
        <v>0.8090277777777778</v>
      </c>
      <c r="H25" s="157">
        <f t="shared" si="9"/>
        <v>0.2791666666666667</v>
      </c>
      <c r="I25" s="25">
        <v>0.8229166666666666</v>
      </c>
      <c r="J25" s="6">
        <f t="shared" si="7"/>
        <v>0.2633333333333333</v>
      </c>
      <c r="K25" s="6">
        <f t="shared" si="8"/>
        <v>0.1645833333333333</v>
      </c>
      <c r="L25" s="180">
        <v>27</v>
      </c>
      <c r="M25" s="153"/>
    </row>
    <row r="26" spans="1:13" ht="25.5" customHeight="1">
      <c r="A26" s="82"/>
      <c r="B26" s="5" t="s">
        <v>62</v>
      </c>
      <c r="C26" s="22">
        <v>0.2520833333333333</v>
      </c>
      <c r="D26" s="21"/>
      <c r="E26" s="6"/>
      <c r="F26" s="21"/>
      <c r="G26" s="141">
        <f t="shared" si="6"/>
        <v>0.8131944444444446</v>
      </c>
      <c r="H26" s="157">
        <f t="shared" si="9"/>
        <v>0.2805555555555556</v>
      </c>
      <c r="I26" s="25">
        <v>0.8270833333333334</v>
      </c>
      <c r="J26" s="6">
        <f t="shared" si="7"/>
        <v>0.2646666666666667</v>
      </c>
      <c r="K26" s="6">
        <f t="shared" si="8"/>
        <v>0.16541666666666668</v>
      </c>
      <c r="L26" s="74">
        <v>30</v>
      </c>
      <c r="M26" s="153"/>
    </row>
    <row r="27" spans="1:13" ht="25.5" customHeight="1">
      <c r="A27" s="82"/>
      <c r="B27" s="5" t="s">
        <v>141</v>
      </c>
      <c r="C27" s="22">
        <v>0.2534722222222222</v>
      </c>
      <c r="D27" s="21"/>
      <c r="E27" s="6"/>
      <c r="F27" s="21"/>
      <c r="G27" s="141">
        <f t="shared" si="6"/>
        <v>0.8284722222222222</v>
      </c>
      <c r="H27" s="157">
        <f t="shared" si="9"/>
        <v>0.2875</v>
      </c>
      <c r="I27" s="25">
        <v>0.842361111111111</v>
      </c>
      <c r="J27" s="6">
        <f t="shared" si="7"/>
        <v>0.26955555555555555</v>
      </c>
      <c r="K27" s="6">
        <f t="shared" si="8"/>
        <v>0.1684722222222222</v>
      </c>
      <c r="L27" s="74">
        <v>36</v>
      </c>
      <c r="M27" s="153"/>
    </row>
    <row r="28" spans="1:13" ht="25.5" customHeight="1">
      <c r="A28" s="82"/>
      <c r="B28" s="5" t="s">
        <v>45</v>
      </c>
      <c r="C28" s="22">
        <v>0.2652777777777778</v>
      </c>
      <c r="D28" s="21"/>
      <c r="E28" s="6"/>
      <c r="F28" s="21"/>
      <c r="G28" s="141">
        <f t="shared" si="6"/>
        <v>0.8541666666666666</v>
      </c>
      <c r="H28" s="157">
        <f t="shared" si="9"/>
        <v>0.2944444444444444</v>
      </c>
      <c r="I28" s="25">
        <v>0.8680555555555555</v>
      </c>
      <c r="J28" s="6">
        <f t="shared" si="7"/>
        <v>0.27777777777777773</v>
      </c>
      <c r="K28" s="6">
        <f t="shared" si="8"/>
        <v>0.17361111111111108</v>
      </c>
      <c r="L28" s="74">
        <v>43</v>
      </c>
      <c r="M28" s="153"/>
    </row>
    <row r="29" spans="1:13" ht="25.5" customHeight="1">
      <c r="A29" s="82"/>
      <c r="B29" s="5" t="s">
        <v>51</v>
      </c>
      <c r="C29" s="22">
        <v>0.25833333333333336</v>
      </c>
      <c r="D29" s="21"/>
      <c r="E29" s="6"/>
      <c r="F29" s="21"/>
      <c r="G29" s="141">
        <f t="shared" si="6"/>
        <v>0.8562500000000001</v>
      </c>
      <c r="H29" s="157">
        <f t="shared" si="9"/>
        <v>0.2989583333333333</v>
      </c>
      <c r="I29" s="42">
        <v>0.8701388888888889</v>
      </c>
      <c r="J29" s="6">
        <f t="shared" si="7"/>
        <v>0.27844444444444444</v>
      </c>
      <c r="K29" s="6">
        <f t="shared" si="8"/>
        <v>0.17402777777777778</v>
      </c>
      <c r="L29" s="79">
        <v>45</v>
      </c>
      <c r="M29" s="153"/>
    </row>
    <row r="30" spans="1:13" ht="25.5" customHeight="1">
      <c r="A30" s="82"/>
      <c r="B30" s="5" t="s">
        <v>152</v>
      </c>
      <c r="C30" s="22">
        <v>0.28958333333333336</v>
      </c>
      <c r="D30" s="21"/>
      <c r="E30" s="6"/>
      <c r="F30" s="21"/>
      <c r="G30" s="141">
        <f t="shared" si="6"/>
        <v>0.9319444444444445</v>
      </c>
      <c r="H30" s="157">
        <f t="shared" si="9"/>
        <v>0.3211805555555556</v>
      </c>
      <c r="I30" s="31">
        <v>0.9458333333333333</v>
      </c>
      <c r="J30" s="6">
        <f t="shared" si="7"/>
        <v>0.30266666666666664</v>
      </c>
      <c r="K30" s="6">
        <f t="shared" si="8"/>
        <v>0.18916666666666668</v>
      </c>
      <c r="L30" s="84">
        <v>57</v>
      </c>
      <c r="M30" s="153"/>
    </row>
    <row r="31" spans="1:13" ht="25.5" customHeight="1">
      <c r="A31" s="82"/>
      <c r="B31" s="5" t="s">
        <v>123</v>
      </c>
      <c r="C31" s="22">
        <v>0.3055555555555555</v>
      </c>
      <c r="D31" s="21"/>
      <c r="E31" s="6"/>
      <c r="F31" s="21"/>
      <c r="G31" s="141">
        <f t="shared" si="6"/>
        <v>0.9520833333333334</v>
      </c>
      <c r="H31" s="157">
        <f t="shared" si="9"/>
        <v>0.3232638888888889</v>
      </c>
      <c r="I31" s="31">
        <v>0.9659722222222222</v>
      </c>
      <c r="J31" s="6">
        <f t="shared" si="7"/>
        <v>0.3091111111111111</v>
      </c>
      <c r="K31" s="6">
        <f t="shared" si="8"/>
        <v>0.19319444444444445</v>
      </c>
      <c r="L31" s="79">
        <v>60</v>
      </c>
      <c r="M31" s="153"/>
    </row>
    <row r="32" spans="1:13" ht="25.5" customHeight="1">
      <c r="A32" s="82"/>
      <c r="B32" s="5" t="s">
        <v>88</v>
      </c>
      <c r="C32" s="22">
        <v>0.2888888888888889</v>
      </c>
      <c r="D32" s="21"/>
      <c r="E32" s="6"/>
      <c r="F32" s="21"/>
      <c r="G32" s="141">
        <f t="shared" si="6"/>
        <v>0.9534722222222222</v>
      </c>
      <c r="H32" s="157">
        <f t="shared" si="9"/>
        <v>0.33229166666666665</v>
      </c>
      <c r="I32" s="179">
        <v>0.967361111111111</v>
      </c>
      <c r="J32" s="6">
        <f t="shared" si="7"/>
        <v>0.30955555555555553</v>
      </c>
      <c r="K32" s="6">
        <f t="shared" si="8"/>
        <v>0.1934722222222222</v>
      </c>
      <c r="L32" s="180">
        <v>61</v>
      </c>
      <c r="M32" s="153"/>
    </row>
    <row r="33" spans="1:13" ht="25.5" customHeight="1">
      <c r="A33" s="82"/>
      <c r="B33" s="5" t="s">
        <v>113</v>
      </c>
      <c r="C33" s="22">
        <v>0.31736111111111115</v>
      </c>
      <c r="D33" s="21"/>
      <c r="E33" s="6"/>
      <c r="F33" s="21"/>
      <c r="G33" s="141">
        <f t="shared" si="6"/>
        <v>1.0125</v>
      </c>
      <c r="H33" s="157">
        <f t="shared" si="9"/>
        <v>0.3475694444444444</v>
      </c>
      <c r="I33" s="179" t="s">
        <v>182</v>
      </c>
      <c r="J33" s="6">
        <f t="shared" si="7"/>
        <v>0.32844444444444443</v>
      </c>
      <c r="K33" s="6">
        <f t="shared" si="8"/>
        <v>0.20527777777777775</v>
      </c>
      <c r="L33" s="74">
        <v>64</v>
      </c>
      <c r="M33" s="153"/>
    </row>
    <row r="34" spans="1:13" ht="25.5" customHeight="1">
      <c r="A34" s="82"/>
      <c r="B34" s="5" t="s">
        <v>114</v>
      </c>
      <c r="C34" s="22">
        <v>0.31736111111111115</v>
      </c>
      <c r="D34" s="21"/>
      <c r="E34" s="6"/>
      <c r="F34" s="21"/>
      <c r="G34" s="141">
        <f t="shared" si="6"/>
        <v>1.0194444444444446</v>
      </c>
      <c r="H34" s="157">
        <f t="shared" si="9"/>
        <v>0.3510416666666667</v>
      </c>
      <c r="I34" s="179" t="s">
        <v>180</v>
      </c>
      <c r="J34" s="6">
        <f t="shared" si="7"/>
        <v>0.3306666666666667</v>
      </c>
      <c r="K34" s="6">
        <f t="shared" si="8"/>
        <v>0.2066666666666667</v>
      </c>
      <c r="L34" s="74">
        <v>63</v>
      </c>
      <c r="M34" s="153"/>
    </row>
    <row r="35" spans="1:13" ht="25.5" customHeight="1">
      <c r="A35" s="82"/>
      <c r="B35" s="5" t="s">
        <v>140</v>
      </c>
      <c r="C35" s="22">
        <v>0.31527777777777777</v>
      </c>
      <c r="D35" s="21"/>
      <c r="E35" s="6"/>
      <c r="F35" s="21"/>
      <c r="G35" s="141">
        <f t="shared" si="6"/>
        <v>1.0430555555555556</v>
      </c>
      <c r="H35" s="157">
        <f t="shared" si="9"/>
        <v>0.36388888888888893</v>
      </c>
      <c r="I35" s="179" t="s">
        <v>181</v>
      </c>
      <c r="J35" s="6">
        <f t="shared" si="7"/>
        <v>0.3382222222222222</v>
      </c>
      <c r="K35" s="6">
        <f t="shared" si="8"/>
        <v>0.21138888888888888</v>
      </c>
      <c r="L35" s="74">
        <v>66</v>
      </c>
      <c r="M35" s="153"/>
    </row>
    <row r="36" spans="1:13" ht="15.75" customHeight="1">
      <c r="A36" s="82"/>
      <c r="B36" s="100"/>
      <c r="C36" s="105"/>
      <c r="D36" s="101"/>
      <c r="E36" s="85"/>
      <c r="F36" s="101"/>
      <c r="G36" s="142"/>
      <c r="H36" s="163"/>
      <c r="I36" s="179"/>
      <c r="J36" s="85"/>
      <c r="K36" s="85"/>
      <c r="L36" s="104"/>
      <c r="M36" s="153"/>
    </row>
    <row r="37" spans="2:12" ht="26.25" customHeight="1" thickBot="1">
      <c r="B37" s="14"/>
      <c r="C37" s="62" t="s">
        <v>1</v>
      </c>
      <c r="D37" s="63"/>
      <c r="E37" s="63"/>
      <c r="F37" s="227" t="s">
        <v>179</v>
      </c>
      <c r="G37" s="227"/>
      <c r="H37" s="228"/>
      <c r="I37" s="199" t="s">
        <v>184</v>
      </c>
      <c r="J37" s="229" t="s">
        <v>177</v>
      </c>
      <c r="K37" s="229"/>
      <c r="L37" s="183">
        <v>68</v>
      </c>
    </row>
    <row r="38" ht="13.5" thickTop="1"/>
  </sheetData>
  <sheetProtection/>
  <mergeCells count="4">
    <mergeCell ref="F37:H37"/>
    <mergeCell ref="J37:K37"/>
    <mergeCell ref="F16:H16"/>
    <mergeCell ref="J16:K16"/>
  </mergeCells>
  <printOptions/>
  <pageMargins left="0.5" right="0.5" top="0.5" bottom="0.5" header="0.5" footer="0.5"/>
  <pageSetup fitToHeight="1" fitToWidth="1" horizontalDpi="600" verticalDpi="600" orientation="portrait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0"/>
  <sheetViews>
    <sheetView zoomScalePageLayoutView="0" workbookViewId="0" topLeftCell="B1">
      <selection activeCell="H10" sqref="H10"/>
    </sheetView>
  </sheetViews>
  <sheetFormatPr defaultColWidth="9.140625" defaultRowHeight="12.75"/>
  <cols>
    <col min="2" max="2" width="20.00390625" style="0" customWidth="1"/>
    <col min="3" max="3" width="10.00390625" style="0" customWidth="1"/>
    <col min="5" max="5" width="12.140625" style="0" customWidth="1"/>
    <col min="6" max="6" width="13.00390625" style="0" customWidth="1"/>
    <col min="7" max="7" width="11.140625" style="0" customWidth="1"/>
    <col min="8" max="9" width="11.421875" style="0" customWidth="1"/>
    <col min="10" max="10" width="10.57421875" style="75" customWidth="1"/>
    <col min="11" max="11" width="10.7109375" style="0" customWidth="1"/>
  </cols>
  <sheetData>
    <row r="2" ht="13.5" thickBot="1"/>
    <row r="3" spans="2:10" ht="16.5" thickTop="1">
      <c r="B3" s="45" t="s">
        <v>175</v>
      </c>
      <c r="C3" s="46" t="s">
        <v>176</v>
      </c>
      <c r="D3" s="46"/>
      <c r="E3" s="46"/>
      <c r="F3" s="47"/>
      <c r="G3" s="48" t="s">
        <v>138</v>
      </c>
      <c r="H3" s="49"/>
      <c r="I3" s="49"/>
      <c r="J3" s="76"/>
    </row>
    <row r="4" spans="2:10" ht="15.75">
      <c r="B4" s="51" t="s">
        <v>83</v>
      </c>
      <c r="C4" s="2"/>
      <c r="D4" s="2"/>
      <c r="E4" s="2"/>
      <c r="F4" s="3"/>
      <c r="G4" s="1" t="s">
        <v>1</v>
      </c>
      <c r="H4" s="81" t="s">
        <v>1</v>
      </c>
      <c r="I4" s="4"/>
      <c r="J4" s="77"/>
    </row>
    <row r="5" spans="2:10" ht="10.5" customHeight="1">
      <c r="B5" s="51"/>
      <c r="C5" s="2"/>
      <c r="D5" s="2"/>
      <c r="E5" s="2"/>
      <c r="F5" s="3"/>
      <c r="G5" s="1"/>
      <c r="H5" s="4"/>
      <c r="I5" s="4"/>
      <c r="J5" s="77"/>
    </row>
    <row r="6" spans="2:11" ht="16.5" thickBot="1">
      <c r="B6" s="69" t="s">
        <v>32</v>
      </c>
      <c r="C6" s="35" t="s">
        <v>2</v>
      </c>
      <c r="D6" s="35" t="s">
        <v>3</v>
      </c>
      <c r="E6" s="41" t="s">
        <v>27</v>
      </c>
      <c r="F6" s="37" t="s">
        <v>26</v>
      </c>
      <c r="G6" s="38" t="s">
        <v>4</v>
      </c>
      <c r="H6" s="41" t="s">
        <v>5</v>
      </c>
      <c r="I6" s="41" t="s">
        <v>6</v>
      </c>
      <c r="J6" s="78" t="s">
        <v>39</v>
      </c>
      <c r="K6" s="15"/>
    </row>
    <row r="7" spans="1:11" ht="27" customHeight="1" thickTop="1">
      <c r="A7" s="82"/>
      <c r="B7" s="40" t="s">
        <v>77</v>
      </c>
      <c r="C7" s="22">
        <v>0.26666666666666666</v>
      </c>
      <c r="D7" s="21"/>
      <c r="E7" s="21"/>
      <c r="F7" s="23"/>
      <c r="G7" s="25">
        <v>0.6840277777777778</v>
      </c>
      <c r="H7" s="6">
        <f aca="true" t="shared" si="0" ref="H7:H13">(+G7/4000)*1600</f>
        <v>0.2736111111111111</v>
      </c>
      <c r="I7" s="6">
        <f aca="true" t="shared" si="1" ref="I7:I13">(+G7/4000)*1000</f>
        <v>0.17100694444444445</v>
      </c>
      <c r="J7" s="79">
        <v>19</v>
      </c>
      <c r="K7" s="153"/>
    </row>
    <row r="8" spans="1:11" ht="27" customHeight="1">
      <c r="A8" s="82"/>
      <c r="B8" s="40" t="s">
        <v>86</v>
      </c>
      <c r="C8" s="22">
        <v>0.2722222222222222</v>
      </c>
      <c r="D8" s="21"/>
      <c r="E8" s="21"/>
      <c r="F8" s="23"/>
      <c r="G8" s="25">
        <v>0.69375</v>
      </c>
      <c r="H8" s="6">
        <f t="shared" si="0"/>
        <v>0.2775</v>
      </c>
      <c r="I8" s="6">
        <f t="shared" si="1"/>
        <v>0.1734375</v>
      </c>
      <c r="J8" s="79">
        <v>26</v>
      </c>
      <c r="K8" s="153"/>
    </row>
    <row r="9" spans="1:11" ht="27" customHeight="1">
      <c r="A9" s="82"/>
      <c r="B9" s="5" t="s">
        <v>11</v>
      </c>
      <c r="C9" s="22">
        <v>0.2791666666666667</v>
      </c>
      <c r="D9" s="21"/>
      <c r="E9" s="21"/>
      <c r="F9" s="23"/>
      <c r="G9" s="25">
        <v>0.7243055555555555</v>
      </c>
      <c r="H9" s="6">
        <f t="shared" si="0"/>
        <v>0.2897222222222222</v>
      </c>
      <c r="I9" s="6">
        <f t="shared" si="1"/>
        <v>0.18107638888888888</v>
      </c>
      <c r="J9" s="74">
        <v>48</v>
      </c>
      <c r="K9" s="153"/>
    </row>
    <row r="10" spans="1:11" ht="27" customHeight="1">
      <c r="A10" s="82"/>
      <c r="B10" s="5" t="s">
        <v>60</v>
      </c>
      <c r="C10" s="22">
        <v>0.2833333333333333</v>
      </c>
      <c r="D10" s="21"/>
      <c r="E10" s="21"/>
      <c r="F10" s="23"/>
      <c r="G10" s="25">
        <v>0.7270833333333333</v>
      </c>
      <c r="H10" s="6">
        <f t="shared" si="0"/>
        <v>0.29083333333333333</v>
      </c>
      <c r="I10" s="6">
        <f t="shared" si="1"/>
        <v>0.18177083333333333</v>
      </c>
      <c r="J10" s="74">
        <v>50</v>
      </c>
      <c r="K10" s="153"/>
    </row>
    <row r="11" spans="1:11" ht="27" customHeight="1">
      <c r="A11" s="82"/>
      <c r="B11" s="5" t="s">
        <v>34</v>
      </c>
      <c r="C11" s="22">
        <v>0.2777777777777778</v>
      </c>
      <c r="D11" s="21"/>
      <c r="E11" s="21"/>
      <c r="F11" s="23"/>
      <c r="G11" s="25">
        <v>0.7347222222222222</v>
      </c>
      <c r="H11" s="6">
        <f t="shared" si="0"/>
        <v>0.29388888888888887</v>
      </c>
      <c r="I11" s="6">
        <f t="shared" si="1"/>
        <v>0.18368055555555554</v>
      </c>
      <c r="J11" s="74">
        <v>59</v>
      </c>
      <c r="K11" s="153"/>
    </row>
    <row r="12" spans="1:11" ht="27" customHeight="1">
      <c r="A12" s="82"/>
      <c r="B12" s="5" t="s">
        <v>41</v>
      </c>
      <c r="C12" s="22">
        <v>0.28194444444444444</v>
      </c>
      <c r="D12" s="21"/>
      <c r="E12" s="21"/>
      <c r="F12" s="23"/>
      <c r="G12" s="25">
        <v>0.7368055555555556</v>
      </c>
      <c r="H12" s="6">
        <f t="shared" si="0"/>
        <v>0.2947222222222223</v>
      </c>
      <c r="I12" s="6">
        <f t="shared" si="1"/>
        <v>0.1842013888888889</v>
      </c>
      <c r="J12" s="74">
        <v>61</v>
      </c>
      <c r="K12" s="153"/>
    </row>
    <row r="13" spans="1:11" ht="27" customHeight="1">
      <c r="A13" s="82"/>
      <c r="B13" s="5" t="s">
        <v>109</v>
      </c>
      <c r="C13" s="22">
        <v>0.2888888888888889</v>
      </c>
      <c r="D13" s="21"/>
      <c r="E13" s="21"/>
      <c r="F13" s="23"/>
      <c r="G13" s="25">
        <v>0.7534722222222222</v>
      </c>
      <c r="H13" s="6">
        <f t="shared" si="0"/>
        <v>0.3013888888888889</v>
      </c>
      <c r="I13" s="6">
        <f t="shared" si="1"/>
        <v>0.18836805555555555</v>
      </c>
      <c r="J13" s="74">
        <v>69</v>
      </c>
      <c r="K13" s="153"/>
    </row>
    <row r="14" spans="1:11" ht="27" customHeight="1">
      <c r="A14" s="82"/>
      <c r="B14" s="5" t="s">
        <v>64</v>
      </c>
      <c r="C14" s="22">
        <v>0.2902777777777778</v>
      </c>
      <c r="D14" s="21"/>
      <c r="E14" s="21"/>
      <c r="F14" s="23"/>
      <c r="G14" s="25" t="s">
        <v>80</v>
      </c>
      <c r="H14" s="6" t="s">
        <v>1</v>
      </c>
      <c r="I14" s="6" t="s">
        <v>1</v>
      </c>
      <c r="J14" s="74"/>
      <c r="K14" s="153"/>
    </row>
    <row r="15" spans="1:11" ht="27" customHeight="1">
      <c r="A15" s="82"/>
      <c r="B15" s="191" t="s">
        <v>1</v>
      </c>
      <c r="C15" s="190" t="s">
        <v>1</v>
      </c>
      <c r="D15" s="233" t="s">
        <v>179</v>
      </c>
      <c r="E15" s="233"/>
      <c r="F15" s="234"/>
      <c r="G15" s="25">
        <v>0.05069444444444445</v>
      </c>
      <c r="H15" s="235" t="s">
        <v>177</v>
      </c>
      <c r="I15" s="235"/>
      <c r="J15" s="74">
        <v>90</v>
      </c>
      <c r="K15" s="153"/>
    </row>
    <row r="16" spans="2:11" ht="16.5" thickBot="1">
      <c r="B16" s="69" t="s">
        <v>178</v>
      </c>
      <c r="C16" s="35" t="s">
        <v>2</v>
      </c>
      <c r="D16" s="35" t="s">
        <v>3</v>
      </c>
      <c r="E16" s="41" t="s">
        <v>27</v>
      </c>
      <c r="F16" s="37" t="s">
        <v>26</v>
      </c>
      <c r="G16" s="38" t="s">
        <v>4</v>
      </c>
      <c r="H16" s="41" t="s">
        <v>5</v>
      </c>
      <c r="I16" s="41" t="s">
        <v>6</v>
      </c>
      <c r="J16" s="78" t="s">
        <v>39</v>
      </c>
      <c r="K16" s="15"/>
    </row>
    <row r="17" spans="1:11" ht="27" customHeight="1" thickTop="1">
      <c r="A17" s="82"/>
      <c r="B17" s="5" t="s">
        <v>79</v>
      </c>
      <c r="C17" s="198" t="s">
        <v>183</v>
      </c>
      <c r="D17" s="21">
        <f aca="true" t="shared" si="2" ref="D17:D28">+E17-C17</f>
        <v>0.3152777777777778</v>
      </c>
      <c r="E17" s="21">
        <v>0.6152777777777778</v>
      </c>
      <c r="F17" s="23"/>
      <c r="G17" s="25">
        <v>0.7527777777777778</v>
      </c>
      <c r="H17" s="6">
        <f aca="true" t="shared" si="3" ref="H17:H28">(+G17/4000)*1600</f>
        <v>0.3011111111111111</v>
      </c>
      <c r="I17" s="6">
        <f aca="true" t="shared" si="4" ref="I17:I28">(+G17/4000)*1000</f>
        <v>0.18819444444444444</v>
      </c>
      <c r="J17" s="74">
        <v>11</v>
      </c>
      <c r="K17" s="153"/>
    </row>
    <row r="18" spans="1:11" ht="27" customHeight="1">
      <c r="A18" s="82"/>
      <c r="B18" s="5" t="s">
        <v>33</v>
      </c>
      <c r="C18" s="22">
        <v>0.29791666666666666</v>
      </c>
      <c r="D18" s="21">
        <f t="shared" si="2"/>
        <v>0.31736111111111115</v>
      </c>
      <c r="E18" s="21">
        <v>0.6152777777777778</v>
      </c>
      <c r="F18" s="23"/>
      <c r="G18" s="25">
        <v>0.7541666666666668</v>
      </c>
      <c r="H18" s="6">
        <f t="shared" si="3"/>
        <v>0.3016666666666667</v>
      </c>
      <c r="I18" s="6">
        <f t="shared" si="4"/>
        <v>0.1885416666666667</v>
      </c>
      <c r="J18" s="74">
        <v>12</v>
      </c>
      <c r="K18" s="153"/>
    </row>
    <row r="19" spans="1:11" ht="27" customHeight="1">
      <c r="A19" s="82"/>
      <c r="B19" s="5" t="s">
        <v>104</v>
      </c>
      <c r="C19" s="22">
        <v>0.3055555555555555</v>
      </c>
      <c r="D19" s="21">
        <f t="shared" si="2"/>
        <v>0.3180555555555556</v>
      </c>
      <c r="E19" s="21">
        <v>0.6236111111111111</v>
      </c>
      <c r="F19" s="23"/>
      <c r="G19" s="25">
        <v>0.7701388888888889</v>
      </c>
      <c r="H19" s="6">
        <f t="shared" si="3"/>
        <v>0.3080555555555556</v>
      </c>
      <c r="I19" s="6">
        <f t="shared" si="4"/>
        <v>0.19253472222222223</v>
      </c>
      <c r="J19" s="74">
        <v>18</v>
      </c>
      <c r="K19" s="153"/>
    </row>
    <row r="20" spans="1:11" ht="27" customHeight="1">
      <c r="A20" s="82"/>
      <c r="B20" s="5" t="s">
        <v>107</v>
      </c>
      <c r="C20" s="22">
        <v>0.30625</v>
      </c>
      <c r="D20" s="21">
        <f t="shared" si="2"/>
        <v>0.3270833333333333</v>
      </c>
      <c r="E20" s="21">
        <v>0.6333333333333333</v>
      </c>
      <c r="F20" s="23"/>
      <c r="G20" s="25">
        <v>0.7784722222222222</v>
      </c>
      <c r="H20" s="6">
        <f t="shared" si="3"/>
        <v>0.31138888888888894</v>
      </c>
      <c r="I20" s="6">
        <f t="shared" si="4"/>
        <v>0.19461805555555556</v>
      </c>
      <c r="J20" s="74">
        <v>20</v>
      </c>
      <c r="K20" s="153"/>
    </row>
    <row r="21" spans="1:11" ht="27" customHeight="1">
      <c r="A21" s="82"/>
      <c r="B21" s="5" t="s">
        <v>110</v>
      </c>
      <c r="C21" s="22">
        <v>0.3201388888888889</v>
      </c>
      <c r="D21" s="21">
        <f t="shared" si="2"/>
        <v>0.3180555555555555</v>
      </c>
      <c r="E21" s="21">
        <v>0.6381944444444444</v>
      </c>
      <c r="F21" s="23"/>
      <c r="G21" s="25">
        <v>0.7833333333333333</v>
      </c>
      <c r="H21" s="6">
        <f t="shared" si="3"/>
        <v>0.31333333333333335</v>
      </c>
      <c r="I21" s="6">
        <f t="shared" si="4"/>
        <v>0.19583333333333333</v>
      </c>
      <c r="J21" s="74">
        <v>22</v>
      </c>
      <c r="K21" s="153"/>
    </row>
    <row r="22" spans="1:11" ht="27" customHeight="1">
      <c r="A22" s="82"/>
      <c r="B22" s="5" t="s">
        <v>92</v>
      </c>
      <c r="C22" s="22">
        <v>0.3125</v>
      </c>
      <c r="D22" s="21">
        <f t="shared" si="2"/>
        <v>0.33472222222222225</v>
      </c>
      <c r="E22" s="21">
        <v>0.6472222222222223</v>
      </c>
      <c r="F22" s="23"/>
      <c r="G22" s="25">
        <v>0.8076388888888889</v>
      </c>
      <c r="H22" s="6">
        <f t="shared" si="3"/>
        <v>0.32305555555555554</v>
      </c>
      <c r="I22" s="6">
        <f t="shared" si="4"/>
        <v>0.20190972222222223</v>
      </c>
      <c r="J22" s="74">
        <v>30</v>
      </c>
      <c r="K22" s="153"/>
    </row>
    <row r="23" spans="1:11" ht="27" customHeight="1">
      <c r="A23" s="82"/>
      <c r="B23" s="5" t="s">
        <v>105</v>
      </c>
      <c r="C23" s="22">
        <v>0.325</v>
      </c>
      <c r="D23" s="21">
        <f t="shared" si="2"/>
        <v>0.33888888888888885</v>
      </c>
      <c r="E23" s="21">
        <v>0.6638888888888889</v>
      </c>
      <c r="F23" s="23"/>
      <c r="G23" s="25">
        <v>0.8208333333333333</v>
      </c>
      <c r="H23" s="6">
        <f t="shared" si="3"/>
        <v>0.32833333333333337</v>
      </c>
      <c r="I23" s="6">
        <f t="shared" si="4"/>
        <v>0.20520833333333333</v>
      </c>
      <c r="J23" s="74">
        <v>36</v>
      </c>
      <c r="K23" s="153"/>
    </row>
    <row r="24" spans="1:11" ht="23.25" customHeight="1">
      <c r="A24" s="82"/>
      <c r="B24" s="5" t="s">
        <v>10</v>
      </c>
      <c r="C24" s="22">
        <v>0.3201388888888889</v>
      </c>
      <c r="D24" s="21">
        <f t="shared" si="2"/>
        <v>0.3479166666666667</v>
      </c>
      <c r="E24" s="21">
        <v>0.6680555555555556</v>
      </c>
      <c r="F24" s="23"/>
      <c r="G24" s="25">
        <v>0.8319444444444444</v>
      </c>
      <c r="H24" s="6">
        <f t="shared" si="3"/>
        <v>0.3327777777777778</v>
      </c>
      <c r="I24" s="6">
        <f t="shared" si="4"/>
        <v>0.2079861111111111</v>
      </c>
      <c r="J24" s="74">
        <v>44</v>
      </c>
      <c r="K24" s="153"/>
    </row>
    <row r="25" spans="1:11" ht="23.25" customHeight="1">
      <c r="A25" s="82"/>
      <c r="B25" s="5" t="s">
        <v>155</v>
      </c>
      <c r="C25" s="22">
        <v>0.325</v>
      </c>
      <c r="D25" s="21">
        <f t="shared" si="2"/>
        <v>0.3493055555555556</v>
      </c>
      <c r="E25" s="21">
        <v>0.6743055555555556</v>
      </c>
      <c r="F25" s="23"/>
      <c r="G25" s="25">
        <v>0.8361111111111111</v>
      </c>
      <c r="H25" s="6">
        <f t="shared" si="3"/>
        <v>0.33444444444444443</v>
      </c>
      <c r="I25" s="6">
        <f t="shared" si="4"/>
        <v>0.20902777777777778</v>
      </c>
      <c r="J25" s="74">
        <v>47</v>
      </c>
      <c r="K25" s="153"/>
    </row>
    <row r="26" spans="1:11" ht="23.25" customHeight="1">
      <c r="A26" s="82"/>
      <c r="B26" s="5" t="s">
        <v>78</v>
      </c>
      <c r="C26" s="22">
        <v>0.32569444444444445</v>
      </c>
      <c r="D26" s="21">
        <f t="shared" si="2"/>
        <v>0.35833333333333334</v>
      </c>
      <c r="E26" s="21">
        <v>0.6840277777777778</v>
      </c>
      <c r="F26" s="23"/>
      <c r="G26" s="25">
        <v>0.8416666666666667</v>
      </c>
      <c r="H26" s="6">
        <f t="shared" si="3"/>
        <v>0.33666666666666667</v>
      </c>
      <c r="I26" s="6">
        <f t="shared" si="4"/>
        <v>0.21041666666666667</v>
      </c>
      <c r="J26" s="74">
        <v>53</v>
      </c>
      <c r="K26" s="153"/>
    </row>
    <row r="27" spans="1:11" ht="23.25" customHeight="1">
      <c r="A27" s="82"/>
      <c r="B27" s="5" t="s">
        <v>40</v>
      </c>
      <c r="C27" s="22">
        <v>0.33958333333333335</v>
      </c>
      <c r="D27" s="21">
        <f t="shared" si="2"/>
        <v>0.38263888888888886</v>
      </c>
      <c r="E27" s="21">
        <v>0.7222222222222222</v>
      </c>
      <c r="F27" s="23"/>
      <c r="G27" s="25">
        <v>0.8895833333333334</v>
      </c>
      <c r="H27" s="6">
        <f t="shared" si="3"/>
        <v>0.35583333333333333</v>
      </c>
      <c r="I27" s="6">
        <f t="shared" si="4"/>
        <v>0.22239583333333335</v>
      </c>
      <c r="J27" s="74">
        <v>61</v>
      </c>
      <c r="K27" s="153"/>
    </row>
    <row r="28" spans="1:11" ht="23.25" customHeight="1">
      <c r="A28" s="82"/>
      <c r="B28" s="5" t="s">
        <v>154</v>
      </c>
      <c r="C28" s="22">
        <v>0.3534722222222222</v>
      </c>
      <c r="D28" s="21">
        <f t="shared" si="2"/>
        <v>0.38402777777777786</v>
      </c>
      <c r="E28" s="21">
        <v>0.7375</v>
      </c>
      <c r="F28" s="23"/>
      <c r="G28" s="24">
        <v>0.8895833333333334</v>
      </c>
      <c r="H28" s="6">
        <f t="shared" si="3"/>
        <v>0.35583333333333333</v>
      </c>
      <c r="I28" s="6">
        <f t="shared" si="4"/>
        <v>0.22239583333333335</v>
      </c>
      <c r="J28" s="74">
        <v>60</v>
      </c>
      <c r="K28" s="153"/>
    </row>
    <row r="29" spans="1:10" ht="20.25" customHeight="1">
      <c r="A29" s="94"/>
      <c r="B29" s="5" t="s">
        <v>1</v>
      </c>
      <c r="C29" s="22"/>
      <c r="D29" s="233" t="s">
        <v>179</v>
      </c>
      <c r="E29" s="233"/>
      <c r="F29" s="234"/>
      <c r="G29" s="25">
        <v>0.030555555555555555</v>
      </c>
      <c r="H29" s="235" t="s">
        <v>177</v>
      </c>
      <c r="I29" s="235"/>
      <c r="J29" s="74">
        <v>67</v>
      </c>
    </row>
    <row r="30" spans="2:10" ht="13.5" thickBot="1">
      <c r="B30" s="14"/>
      <c r="C30" s="54"/>
      <c r="D30" s="9"/>
      <c r="E30" s="9"/>
      <c r="F30" s="10"/>
      <c r="G30" s="55"/>
      <c r="H30" s="9"/>
      <c r="I30" s="9"/>
      <c r="J30" s="80"/>
    </row>
    <row r="31" ht="13.5" thickTop="1"/>
  </sheetData>
  <sheetProtection/>
  <mergeCells count="4">
    <mergeCell ref="D15:F15"/>
    <mergeCell ref="H15:I15"/>
    <mergeCell ref="D29:F29"/>
    <mergeCell ref="H29:I29"/>
  </mergeCells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1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22.7109375" style="0" customWidth="1"/>
    <col min="3" max="7" width="9.7109375" style="0" customWidth="1"/>
    <col min="9" max="9" width="10.7109375" style="0" customWidth="1"/>
    <col min="10" max="10" width="11.421875" style="0" customWidth="1"/>
    <col min="11" max="11" width="8.7109375" style="0" customWidth="1"/>
  </cols>
  <sheetData>
    <row r="2" ht="13.5" thickBot="1"/>
    <row r="3" spans="2:11" ht="16.5" thickTop="1">
      <c r="B3" s="57" t="s">
        <v>186</v>
      </c>
      <c r="C3" s="46" t="s">
        <v>66</v>
      </c>
      <c r="D3" s="46"/>
      <c r="E3" s="46"/>
      <c r="F3" s="46"/>
      <c r="G3" s="46"/>
      <c r="H3" s="47"/>
      <c r="I3" s="58" t="s">
        <v>1</v>
      </c>
      <c r="J3" s="46"/>
      <c r="K3" s="50"/>
    </row>
    <row r="4" spans="2:12" ht="15.75">
      <c r="B4" s="59" t="s">
        <v>52</v>
      </c>
      <c r="C4" s="2"/>
      <c r="D4" s="2"/>
      <c r="E4" s="2"/>
      <c r="F4" s="30" t="s">
        <v>1</v>
      </c>
      <c r="G4" s="2"/>
      <c r="H4" s="3"/>
      <c r="I4" s="39" t="s">
        <v>1</v>
      </c>
      <c r="J4" s="2"/>
      <c r="K4" s="52"/>
      <c r="L4" s="15"/>
    </row>
    <row r="5" spans="2:12" ht="12.75" customHeight="1">
      <c r="B5" s="59"/>
      <c r="C5" s="2"/>
      <c r="D5" s="2"/>
      <c r="E5" s="2"/>
      <c r="F5" s="30"/>
      <c r="G5" s="185">
        <v>0.017361111111111112</v>
      </c>
      <c r="H5" s="207"/>
      <c r="I5" s="39" t="s">
        <v>1</v>
      </c>
      <c r="J5" s="2" t="s">
        <v>1</v>
      </c>
      <c r="K5" s="52"/>
      <c r="L5" s="15"/>
    </row>
    <row r="6" spans="2:11" ht="19.5" customHeight="1" thickBot="1">
      <c r="B6" s="159" t="s">
        <v>90</v>
      </c>
      <c r="C6" s="35" t="s">
        <v>2</v>
      </c>
      <c r="D6" s="35" t="s">
        <v>3</v>
      </c>
      <c r="E6" s="36" t="s">
        <v>13</v>
      </c>
      <c r="F6" s="35" t="s">
        <v>14</v>
      </c>
      <c r="G6" s="36" t="s">
        <v>15</v>
      </c>
      <c r="H6" s="37" t="s">
        <v>22</v>
      </c>
      <c r="I6" s="67" t="s">
        <v>4</v>
      </c>
      <c r="J6" s="29" t="s">
        <v>5</v>
      </c>
      <c r="K6" s="61" t="s">
        <v>39</v>
      </c>
    </row>
    <row r="7" spans="1:12" ht="27.75" customHeight="1" thickTop="1">
      <c r="A7" s="82"/>
      <c r="B7" s="5" t="s">
        <v>84</v>
      </c>
      <c r="C7" s="22">
        <v>0.2298611111111111</v>
      </c>
      <c r="D7" s="21"/>
      <c r="E7" s="6"/>
      <c r="F7" s="21"/>
      <c r="G7" s="141">
        <f>+I7-L7</f>
        <v>0.7399193548387097</v>
      </c>
      <c r="H7" s="97">
        <f>+(G7-C7)/2</f>
        <v>0.25502912186379934</v>
      </c>
      <c r="I7" s="25">
        <v>0.7645833333333334</v>
      </c>
      <c r="J7" s="6">
        <f>(+I7/5000)*1600</f>
        <v>0.2446666666666667</v>
      </c>
      <c r="K7" s="72">
        <v>16</v>
      </c>
      <c r="L7" s="16">
        <f>+(I7/3.1)*0.1</f>
        <v>0.024663978494623658</v>
      </c>
    </row>
    <row r="8" spans="1:12" ht="27.75" customHeight="1">
      <c r="A8" s="82"/>
      <c r="B8" s="5" t="s">
        <v>94</v>
      </c>
      <c r="C8" s="22">
        <v>0.2354166666666667</v>
      </c>
      <c r="D8" s="21"/>
      <c r="E8" s="6"/>
      <c r="F8" s="21"/>
      <c r="G8" s="141">
        <f>+I8-L8</f>
        <v>0.7432795698924731</v>
      </c>
      <c r="H8" s="23">
        <f>+(G8-C8)/2</f>
        <v>0.2539314516129032</v>
      </c>
      <c r="I8" s="25">
        <v>0.7680555555555556</v>
      </c>
      <c r="J8" s="6">
        <f>(+I8/5000)*1600</f>
        <v>0.2457777777777778</v>
      </c>
      <c r="K8" s="72">
        <v>18</v>
      </c>
      <c r="L8" s="16">
        <f>+(I8/3.1)*0.1</f>
        <v>0.02477598566308244</v>
      </c>
    </row>
    <row r="9" spans="1:12" ht="27.75" customHeight="1">
      <c r="A9" s="82"/>
      <c r="B9" s="5" t="s">
        <v>97</v>
      </c>
      <c r="C9" s="22">
        <v>0.2298611111111111</v>
      </c>
      <c r="D9" s="21"/>
      <c r="E9" s="6"/>
      <c r="F9" s="21"/>
      <c r="G9" s="141">
        <f>+I9-L9</f>
        <v>0.7896505376344086</v>
      </c>
      <c r="H9" s="23">
        <f>+(G9-C9)/2</f>
        <v>0.2798947132616488</v>
      </c>
      <c r="I9" s="25">
        <v>0.8159722222222222</v>
      </c>
      <c r="J9" s="6">
        <f>(+I9/5000)*1600</f>
        <v>0.26111111111111107</v>
      </c>
      <c r="K9" s="72">
        <v>45</v>
      </c>
      <c r="L9" s="16">
        <f>+(I9/3.1)*0.1</f>
        <v>0.026321684587813622</v>
      </c>
    </row>
    <row r="10" spans="1:12" ht="27.75" customHeight="1">
      <c r="A10" s="82"/>
      <c r="B10" s="5" t="s">
        <v>53</v>
      </c>
      <c r="C10" s="22">
        <v>0.25416666666666665</v>
      </c>
      <c r="D10" s="21"/>
      <c r="E10" s="6"/>
      <c r="F10" s="21"/>
      <c r="G10" s="141">
        <f>+I10-L10</f>
        <v>0.7983870967741935</v>
      </c>
      <c r="H10" s="23">
        <f>+(G10-C10)/2</f>
        <v>0.2721102150537634</v>
      </c>
      <c r="I10" s="25">
        <v>0.825</v>
      </c>
      <c r="J10" s="6">
        <f>(+I10/5000)*1600</f>
        <v>0.264</v>
      </c>
      <c r="K10" s="72">
        <v>51</v>
      </c>
      <c r="L10" s="16">
        <f>+(I10/3.1)*0.1</f>
        <v>0.02661290322580645</v>
      </c>
    </row>
    <row r="11" spans="1:12" ht="27.75" customHeight="1">
      <c r="A11" s="82"/>
      <c r="B11" s="5" t="s">
        <v>141</v>
      </c>
      <c r="C11" s="22">
        <v>0.2701388888888889</v>
      </c>
      <c r="D11" s="21"/>
      <c r="E11" s="6"/>
      <c r="F11" s="21"/>
      <c r="G11" s="141">
        <f>+I11-L11</f>
        <v>0.8293010752688171</v>
      </c>
      <c r="H11" s="157">
        <f>+(G11-C11)/2</f>
        <v>0.27958109318996416</v>
      </c>
      <c r="I11" s="25">
        <v>0.8569444444444444</v>
      </c>
      <c r="J11" s="6">
        <f>(+I11/5000)*1600</f>
        <v>0.27422222222222226</v>
      </c>
      <c r="K11" s="72">
        <v>76</v>
      </c>
      <c r="L11" s="16">
        <f>+(I11/3.1)*0.1</f>
        <v>0.027643369175627236</v>
      </c>
    </row>
    <row r="12" spans="1:12" ht="18" customHeight="1">
      <c r="A12" s="82"/>
      <c r="B12" s="5"/>
      <c r="C12" s="22"/>
      <c r="D12" s="71"/>
      <c r="E12" s="6"/>
      <c r="F12" s="21"/>
      <c r="G12" s="6"/>
      <c r="H12" s="23"/>
      <c r="I12" s="236" t="s">
        <v>117</v>
      </c>
      <c r="J12" s="237"/>
      <c r="K12" s="169">
        <v>256</v>
      </c>
      <c r="L12" s="16"/>
    </row>
    <row r="13" spans="2:12" ht="19.5" customHeight="1" thickBot="1">
      <c r="B13" s="160" t="s">
        <v>190</v>
      </c>
      <c r="C13" s="35" t="s">
        <v>2</v>
      </c>
      <c r="D13" s="35" t="s">
        <v>3</v>
      </c>
      <c r="E13" s="36" t="s">
        <v>13</v>
      </c>
      <c r="F13" s="35" t="s">
        <v>14</v>
      </c>
      <c r="G13" s="36" t="s">
        <v>15</v>
      </c>
      <c r="H13" s="37" t="s">
        <v>22</v>
      </c>
      <c r="I13" s="38" t="s">
        <v>4</v>
      </c>
      <c r="J13" s="36" t="s">
        <v>5</v>
      </c>
      <c r="K13" s="60" t="s">
        <v>39</v>
      </c>
      <c r="L13" s="15"/>
    </row>
    <row r="14" spans="1:12" ht="25.5" customHeight="1" thickTop="1">
      <c r="A14" s="82"/>
      <c r="B14" s="5" t="s">
        <v>35</v>
      </c>
      <c r="C14" s="22">
        <v>0.21458333333333335</v>
      </c>
      <c r="D14" s="21"/>
      <c r="E14" s="6"/>
      <c r="F14" s="21"/>
      <c r="G14" s="141">
        <f aca="true" t="shared" si="0" ref="G14:G19">+I14-L14</f>
        <v>0.6586021505376343</v>
      </c>
      <c r="H14" s="23">
        <f aca="true" t="shared" si="1" ref="H14:H19">+(G14-C14)/2</f>
        <v>0.22200940860215046</v>
      </c>
      <c r="I14" s="25">
        <v>0.6805555555555555</v>
      </c>
      <c r="J14" s="6">
        <f aca="true" t="shared" si="2" ref="J14:J19">(+I14/5000)*1600</f>
        <v>0.21777777777777776</v>
      </c>
      <c r="K14" s="72">
        <v>4</v>
      </c>
      <c r="L14" s="16">
        <f aca="true" t="shared" si="3" ref="L14:L19">+(I14/3.1)*0.1</f>
        <v>0.021953405017921146</v>
      </c>
    </row>
    <row r="15" spans="1:12" ht="25.5" customHeight="1">
      <c r="A15" s="82"/>
      <c r="B15" s="5" t="s">
        <v>42</v>
      </c>
      <c r="C15" s="22">
        <v>0.2222222222222222</v>
      </c>
      <c r="D15" s="21"/>
      <c r="E15" s="6"/>
      <c r="F15" s="21"/>
      <c r="G15" s="141">
        <f t="shared" si="0"/>
        <v>0.7022849462365592</v>
      </c>
      <c r="H15" s="23">
        <f t="shared" si="1"/>
        <v>0.24003136200716851</v>
      </c>
      <c r="I15" s="25">
        <v>0.7256944444444445</v>
      </c>
      <c r="J15" s="6">
        <f t="shared" si="2"/>
        <v>0.23222222222222225</v>
      </c>
      <c r="K15" s="72">
        <v>18</v>
      </c>
      <c r="L15" s="16">
        <f t="shared" si="3"/>
        <v>0.023409498207885307</v>
      </c>
    </row>
    <row r="16" spans="1:12" ht="25.5" customHeight="1">
      <c r="A16" s="82"/>
      <c r="B16" s="5" t="s">
        <v>23</v>
      </c>
      <c r="C16" s="22">
        <v>0.22569444444444445</v>
      </c>
      <c r="D16" s="21"/>
      <c r="E16" s="6"/>
      <c r="F16" s="21"/>
      <c r="G16" s="141">
        <f t="shared" si="0"/>
        <v>0.7043010752688171</v>
      </c>
      <c r="H16" s="23">
        <f t="shared" si="1"/>
        <v>0.23930331541218636</v>
      </c>
      <c r="I16" s="25">
        <v>0.7277777777777777</v>
      </c>
      <c r="J16" s="6">
        <f t="shared" si="2"/>
        <v>0.23288888888888887</v>
      </c>
      <c r="K16" s="72">
        <v>19</v>
      </c>
      <c r="L16" s="16">
        <f t="shared" si="3"/>
        <v>0.023476702508960574</v>
      </c>
    </row>
    <row r="17" spans="1:12" ht="25.5" customHeight="1">
      <c r="A17" s="82"/>
      <c r="B17" s="5" t="s">
        <v>54</v>
      </c>
      <c r="C17" s="22">
        <v>0.22569444444444445</v>
      </c>
      <c r="D17" s="21"/>
      <c r="E17" s="6"/>
      <c r="F17" s="21"/>
      <c r="G17" s="141">
        <f t="shared" si="0"/>
        <v>0.719758064516129</v>
      </c>
      <c r="H17" s="23">
        <f t="shared" si="1"/>
        <v>0.2470318100358423</v>
      </c>
      <c r="I17" s="25">
        <v>0.74375</v>
      </c>
      <c r="J17" s="6">
        <f t="shared" si="2"/>
        <v>0.23800000000000002</v>
      </c>
      <c r="K17" s="72">
        <v>34</v>
      </c>
      <c r="L17" s="16">
        <f t="shared" si="3"/>
        <v>0.02399193548387097</v>
      </c>
    </row>
    <row r="18" spans="1:12" ht="25.5" customHeight="1">
      <c r="A18" s="82"/>
      <c r="B18" s="5" t="s">
        <v>49</v>
      </c>
      <c r="C18" s="22">
        <v>0.22430555555555556</v>
      </c>
      <c r="D18" s="21"/>
      <c r="E18" s="6"/>
      <c r="F18" s="21"/>
      <c r="G18" s="141">
        <f t="shared" si="0"/>
        <v>0.7338709677419355</v>
      </c>
      <c r="H18" s="23">
        <f t="shared" si="1"/>
        <v>0.25478270609319</v>
      </c>
      <c r="I18" s="25">
        <v>0.7583333333333333</v>
      </c>
      <c r="J18" s="6">
        <f t="shared" si="2"/>
        <v>0.24266666666666664</v>
      </c>
      <c r="K18" s="72">
        <v>49</v>
      </c>
      <c r="L18" s="16">
        <f t="shared" si="3"/>
        <v>0.024462365591397847</v>
      </c>
    </row>
    <row r="19" spans="1:12" ht="25.5" customHeight="1">
      <c r="A19" s="82"/>
      <c r="B19" s="5" t="s">
        <v>38</v>
      </c>
      <c r="C19" s="22">
        <v>0.22708333333333333</v>
      </c>
      <c r="D19" s="21"/>
      <c r="E19" s="6"/>
      <c r="F19" s="21"/>
      <c r="G19" s="141">
        <f t="shared" si="0"/>
        <v>0.7473118279569892</v>
      </c>
      <c r="H19" s="23">
        <f t="shared" si="1"/>
        <v>0.260114247311828</v>
      </c>
      <c r="I19" s="25">
        <v>0.7722222222222223</v>
      </c>
      <c r="J19" s="6">
        <f t="shared" si="2"/>
        <v>0.24711111111111114</v>
      </c>
      <c r="K19" s="72">
        <v>58</v>
      </c>
      <c r="L19" s="16">
        <f t="shared" si="3"/>
        <v>0.024910394265232977</v>
      </c>
    </row>
    <row r="20" spans="1:12" ht="25.5" customHeight="1">
      <c r="A20" s="82"/>
      <c r="B20" s="5" t="s">
        <v>36</v>
      </c>
      <c r="C20" s="22">
        <v>0.22569444444444445</v>
      </c>
      <c r="D20" s="21"/>
      <c r="E20" s="6"/>
      <c r="F20" s="21"/>
      <c r="G20" s="141" t="s">
        <v>1</v>
      </c>
      <c r="H20" s="23" t="s">
        <v>1</v>
      </c>
      <c r="I20" s="25" t="s">
        <v>80</v>
      </c>
      <c r="J20" s="6" t="s">
        <v>1</v>
      </c>
      <c r="K20" s="72"/>
      <c r="L20" s="16"/>
    </row>
    <row r="21" spans="2:12" ht="21" customHeight="1">
      <c r="B21" s="5"/>
      <c r="C21" s="22"/>
      <c r="D21" s="21"/>
      <c r="E21" s="6"/>
      <c r="F21" s="21"/>
      <c r="G21" s="6"/>
      <c r="H21" s="23"/>
      <c r="I21" s="236" t="s">
        <v>117</v>
      </c>
      <c r="J21" s="237"/>
      <c r="K21" s="205" t="s">
        <v>194</v>
      </c>
      <c r="L21" s="16"/>
    </row>
    <row r="22" spans="2:11" ht="20.25" customHeight="1" thickBot="1">
      <c r="B22" s="159" t="s">
        <v>89</v>
      </c>
      <c r="C22" s="35" t="s">
        <v>2</v>
      </c>
      <c r="D22" s="35" t="s">
        <v>3</v>
      </c>
      <c r="E22" s="36" t="s">
        <v>13</v>
      </c>
      <c r="F22" s="35" t="s">
        <v>14</v>
      </c>
      <c r="G22" s="36" t="s">
        <v>15</v>
      </c>
      <c r="H22" s="37" t="s">
        <v>22</v>
      </c>
      <c r="I22" s="67" t="s">
        <v>4</v>
      </c>
      <c r="J22" s="29" t="s">
        <v>5</v>
      </c>
      <c r="K22" s="61" t="s">
        <v>39</v>
      </c>
    </row>
    <row r="23" spans="1:12" ht="24" customHeight="1" thickTop="1">
      <c r="A23" s="82"/>
      <c r="B23" s="5" t="s">
        <v>21</v>
      </c>
      <c r="C23" s="22">
        <v>0.22569444444444445</v>
      </c>
      <c r="D23" s="21"/>
      <c r="E23" s="6"/>
      <c r="F23" s="21"/>
      <c r="G23" s="141">
        <f aca="true" t="shared" si="4" ref="G23:G30">+I23-L23</f>
        <v>0.721774193548387</v>
      </c>
      <c r="H23" s="23">
        <f aca="true" t="shared" si="5" ref="H23:H30">+(G23-C23)/2</f>
        <v>0.2480398745519713</v>
      </c>
      <c r="I23" s="25">
        <v>0.7458333333333332</v>
      </c>
      <c r="J23" s="6">
        <f aca="true" t="shared" si="6" ref="J23:J30">(+I23/5000)*1600</f>
        <v>0.23866666666666664</v>
      </c>
      <c r="K23" s="72">
        <v>4</v>
      </c>
      <c r="L23" s="16">
        <f aca="true" t="shared" si="7" ref="L23:L30">+(I23/3.1)*0.1</f>
        <v>0.024059139784946233</v>
      </c>
    </row>
    <row r="24" spans="1:12" ht="24" customHeight="1">
      <c r="A24" s="82"/>
      <c r="B24" s="5" t="s">
        <v>44</v>
      </c>
      <c r="C24" s="22">
        <v>0.22569444444444445</v>
      </c>
      <c r="D24" s="21"/>
      <c r="E24" s="6"/>
      <c r="F24" s="21"/>
      <c r="G24" s="141">
        <f t="shared" si="4"/>
        <v>0.7311827956989247</v>
      </c>
      <c r="H24" s="23">
        <f t="shared" si="5"/>
        <v>0.25274417562724016</v>
      </c>
      <c r="I24" s="25">
        <v>0.7555555555555555</v>
      </c>
      <c r="J24" s="6">
        <f t="shared" si="6"/>
        <v>0.24177777777777779</v>
      </c>
      <c r="K24" s="72">
        <v>8</v>
      </c>
      <c r="L24" s="16">
        <f t="shared" si="7"/>
        <v>0.024372759856630826</v>
      </c>
    </row>
    <row r="25" spans="1:12" ht="24" customHeight="1">
      <c r="A25" s="82"/>
      <c r="B25" s="5" t="s">
        <v>37</v>
      </c>
      <c r="C25" s="22">
        <v>0.2333333333333333</v>
      </c>
      <c r="D25" s="21"/>
      <c r="E25" s="6"/>
      <c r="F25" s="21"/>
      <c r="G25" s="141">
        <f t="shared" si="4"/>
        <v>0.75</v>
      </c>
      <c r="H25" s="23">
        <f t="shared" si="5"/>
        <v>0.25833333333333336</v>
      </c>
      <c r="I25" s="25">
        <v>0.775</v>
      </c>
      <c r="J25" s="6">
        <f t="shared" si="6"/>
        <v>0.248</v>
      </c>
      <c r="K25" s="72">
        <v>16</v>
      </c>
      <c r="L25" s="16">
        <f t="shared" si="7"/>
        <v>0.025</v>
      </c>
    </row>
    <row r="26" spans="1:12" ht="24" customHeight="1">
      <c r="A26" s="82"/>
      <c r="B26" s="5" t="s">
        <v>50</v>
      </c>
      <c r="C26" s="22">
        <v>0.24375</v>
      </c>
      <c r="D26" s="21"/>
      <c r="E26" s="6"/>
      <c r="F26" s="21"/>
      <c r="G26" s="141">
        <f t="shared" si="4"/>
        <v>0.7963709677419355</v>
      </c>
      <c r="H26" s="23">
        <f t="shared" si="5"/>
        <v>0.27631048387096774</v>
      </c>
      <c r="I26" s="25">
        <v>0.8229166666666666</v>
      </c>
      <c r="J26" s="6">
        <f t="shared" si="6"/>
        <v>0.2633333333333333</v>
      </c>
      <c r="K26" s="72">
        <v>66</v>
      </c>
      <c r="L26" s="16">
        <f t="shared" si="7"/>
        <v>0.026545698924731184</v>
      </c>
    </row>
    <row r="27" spans="1:12" ht="24" customHeight="1">
      <c r="A27" s="82"/>
      <c r="B27" s="5" t="s">
        <v>62</v>
      </c>
      <c r="C27" s="22">
        <v>0.2708333333333333</v>
      </c>
      <c r="D27" s="21"/>
      <c r="E27" s="6"/>
      <c r="F27" s="21"/>
      <c r="G27" s="141">
        <f t="shared" si="4"/>
        <v>0.8212365591397849</v>
      </c>
      <c r="H27" s="23">
        <f t="shared" si="5"/>
        <v>0.27520161290322576</v>
      </c>
      <c r="I27" s="25">
        <v>0.8486111111111111</v>
      </c>
      <c r="J27" s="6">
        <f t="shared" si="6"/>
        <v>0.27155555555555555</v>
      </c>
      <c r="K27" s="72">
        <v>104</v>
      </c>
      <c r="L27" s="16">
        <f t="shared" si="7"/>
        <v>0.027374551971326162</v>
      </c>
    </row>
    <row r="28" spans="1:12" ht="24" customHeight="1">
      <c r="A28" s="82"/>
      <c r="B28" s="5" t="s">
        <v>122</v>
      </c>
      <c r="C28" s="22">
        <v>0.2534722222222222</v>
      </c>
      <c r="D28" s="21"/>
      <c r="E28" s="6"/>
      <c r="F28" s="21"/>
      <c r="G28" s="141">
        <f t="shared" si="4"/>
        <v>0.8313172043010754</v>
      </c>
      <c r="H28" s="23">
        <f t="shared" si="5"/>
        <v>0.2889224910394266</v>
      </c>
      <c r="I28" s="25">
        <v>0.8590277777777778</v>
      </c>
      <c r="J28" s="6">
        <f t="shared" si="6"/>
        <v>0.2748888888888889</v>
      </c>
      <c r="K28" s="72">
        <v>131</v>
      </c>
      <c r="L28" s="16">
        <f t="shared" si="7"/>
        <v>0.027710573476702513</v>
      </c>
    </row>
    <row r="29" spans="1:12" ht="24" customHeight="1">
      <c r="A29" s="82"/>
      <c r="B29" s="5" t="s">
        <v>193</v>
      </c>
      <c r="C29" s="22">
        <v>0.24166666666666667</v>
      </c>
      <c r="D29" s="21"/>
      <c r="E29" s="6"/>
      <c r="F29" s="21"/>
      <c r="G29" s="141">
        <f t="shared" si="4"/>
        <v>0.8413978494623656</v>
      </c>
      <c r="H29" s="23">
        <f t="shared" si="5"/>
        <v>0.29986559139784946</v>
      </c>
      <c r="I29" s="25">
        <v>0.8694444444444445</v>
      </c>
      <c r="J29" s="6">
        <f t="shared" si="6"/>
        <v>0.27822222222222226</v>
      </c>
      <c r="K29" s="72">
        <v>147</v>
      </c>
      <c r="L29" s="16">
        <f t="shared" si="7"/>
        <v>0.028046594982078857</v>
      </c>
    </row>
    <row r="30" spans="1:12" ht="24" customHeight="1">
      <c r="A30" s="82"/>
      <c r="B30" s="5" t="s">
        <v>192</v>
      </c>
      <c r="C30" s="22">
        <v>0.2611111111111111</v>
      </c>
      <c r="D30" s="21"/>
      <c r="E30" s="6"/>
      <c r="F30" s="21"/>
      <c r="G30" s="141">
        <f t="shared" si="4"/>
        <v>0.8689516129032259</v>
      </c>
      <c r="H30" s="23">
        <f t="shared" si="5"/>
        <v>0.30392025089605734</v>
      </c>
      <c r="I30" s="25">
        <v>0.8979166666666667</v>
      </c>
      <c r="J30" s="6">
        <f t="shared" si="6"/>
        <v>0.2873333333333334</v>
      </c>
      <c r="K30" s="72">
        <v>224</v>
      </c>
      <c r="L30" s="16">
        <f t="shared" si="7"/>
        <v>0.028965053763440864</v>
      </c>
    </row>
    <row r="31" spans="2:11" ht="19.5" customHeight="1" thickBot="1">
      <c r="B31" s="14"/>
      <c r="C31" s="62"/>
      <c r="D31" s="63"/>
      <c r="E31" s="63"/>
      <c r="F31" s="63"/>
      <c r="G31" s="63"/>
      <c r="H31" s="11"/>
      <c r="I31" s="161" t="s">
        <v>117</v>
      </c>
      <c r="J31" s="63"/>
      <c r="K31" s="206">
        <v>425</v>
      </c>
    </row>
    <row r="32" ht="13.5" thickTop="1"/>
  </sheetData>
  <sheetProtection/>
  <mergeCells count="2">
    <mergeCell ref="I12:J12"/>
    <mergeCell ref="I21:J21"/>
  </mergeCells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0"/>
  <sheetViews>
    <sheetView zoomScalePageLayoutView="0" workbookViewId="0" topLeftCell="B9">
      <selection activeCell="B5" sqref="B5"/>
    </sheetView>
  </sheetViews>
  <sheetFormatPr defaultColWidth="9.140625" defaultRowHeight="12.75"/>
  <cols>
    <col min="2" max="2" width="26.00390625" style="0" bestFit="1" customWidth="1"/>
    <col min="3" max="3" width="10.421875" style="0" customWidth="1"/>
    <col min="4" max="4" width="9.7109375" style="0" customWidth="1"/>
    <col min="5" max="5" width="12.140625" style="0" customWidth="1"/>
    <col min="6" max="6" width="13.00390625" style="0" customWidth="1"/>
    <col min="7" max="7" width="11.140625" style="0" customWidth="1"/>
    <col min="8" max="8" width="11.421875" style="0" customWidth="1"/>
    <col min="9" max="9" width="7.8515625" style="75" customWidth="1"/>
  </cols>
  <sheetData>
    <row r="2" ht="13.5" thickBot="1"/>
    <row r="3" spans="2:9" ht="16.5" thickTop="1">
      <c r="B3" s="45" t="s">
        <v>187</v>
      </c>
      <c r="C3" s="46" t="s">
        <v>66</v>
      </c>
      <c r="D3" s="46"/>
      <c r="E3" s="46"/>
      <c r="F3" s="47"/>
      <c r="G3" s="48" t="s">
        <v>55</v>
      </c>
      <c r="H3" s="49"/>
      <c r="I3" s="76"/>
    </row>
    <row r="4" spans="2:9" ht="15.75">
      <c r="B4" s="51" t="s">
        <v>195</v>
      </c>
      <c r="C4" s="2" t="s">
        <v>1</v>
      </c>
      <c r="D4" s="2"/>
      <c r="E4" s="2"/>
      <c r="F4" s="3"/>
      <c r="G4" s="1" t="s">
        <v>1</v>
      </c>
      <c r="H4" s="81" t="s">
        <v>1</v>
      </c>
      <c r="I4" s="77"/>
    </row>
    <row r="5" spans="2:9" ht="10.5" customHeight="1">
      <c r="B5" s="51"/>
      <c r="C5" s="2"/>
      <c r="D5" s="2"/>
      <c r="E5" s="2"/>
      <c r="F5" s="3"/>
      <c r="G5" s="1"/>
      <c r="H5" s="4"/>
      <c r="I5" s="77"/>
    </row>
    <row r="6" spans="2:9" ht="20.25" customHeight="1" thickBot="1">
      <c r="B6" s="160" t="s">
        <v>188</v>
      </c>
      <c r="C6" s="35" t="s">
        <v>2</v>
      </c>
      <c r="D6" s="35" t="s">
        <v>3</v>
      </c>
      <c r="E6" s="41" t="s">
        <v>1</v>
      </c>
      <c r="F6" s="37" t="s">
        <v>1</v>
      </c>
      <c r="G6" s="38" t="s">
        <v>4</v>
      </c>
      <c r="H6" s="41" t="s">
        <v>5</v>
      </c>
      <c r="I6" s="78" t="s">
        <v>39</v>
      </c>
    </row>
    <row r="7" spans="1:11" ht="30.75" customHeight="1" thickTop="1">
      <c r="A7" s="82"/>
      <c r="B7" s="40" t="s">
        <v>104</v>
      </c>
      <c r="C7" s="22">
        <v>0.2847222222222222</v>
      </c>
      <c r="D7" s="21"/>
      <c r="E7" s="99"/>
      <c r="F7" s="23"/>
      <c r="G7" s="25">
        <v>0.5840277777777778</v>
      </c>
      <c r="H7" s="6">
        <f aca="true" t="shared" si="0" ref="H7:H12">(+G7/3200)*1600</f>
        <v>0.2920138888888889</v>
      </c>
      <c r="I7" s="74">
        <v>17</v>
      </c>
      <c r="J7" s="153">
        <f aca="true" t="shared" si="1" ref="J7:J12">(+G7/3200)*3000</f>
        <v>0.5475260416666667</v>
      </c>
      <c r="K7" s="153">
        <f aca="true" t="shared" si="2" ref="K7:K12">(+G7/3200)*4000</f>
        <v>0.7300347222222223</v>
      </c>
    </row>
    <row r="8" spans="1:11" ht="30.75" customHeight="1">
      <c r="A8" s="82"/>
      <c r="B8" s="40" t="s">
        <v>153</v>
      </c>
      <c r="C8" s="22">
        <v>0.2847222222222222</v>
      </c>
      <c r="D8" s="21"/>
      <c r="E8" s="99"/>
      <c r="F8" s="23"/>
      <c r="G8" s="25">
        <v>0.5875</v>
      </c>
      <c r="H8" s="6">
        <f t="shared" si="0"/>
        <v>0.29375</v>
      </c>
      <c r="I8" s="74">
        <v>20</v>
      </c>
      <c r="J8" s="153">
        <f t="shared" si="1"/>
        <v>0.55078125</v>
      </c>
      <c r="K8" s="153">
        <f t="shared" si="2"/>
        <v>0.734375</v>
      </c>
    </row>
    <row r="9" spans="1:11" ht="30.75" customHeight="1">
      <c r="A9" s="82"/>
      <c r="B9" s="40" t="s">
        <v>107</v>
      </c>
      <c r="C9" s="22">
        <v>0.28194444444444444</v>
      </c>
      <c r="D9" s="21"/>
      <c r="E9" s="99"/>
      <c r="F9" s="23"/>
      <c r="G9" s="25">
        <v>0.5875</v>
      </c>
      <c r="H9" s="6">
        <f t="shared" si="0"/>
        <v>0.29375</v>
      </c>
      <c r="I9" s="74">
        <v>21</v>
      </c>
      <c r="J9" s="153">
        <f t="shared" si="1"/>
        <v>0.55078125</v>
      </c>
      <c r="K9" s="153">
        <f t="shared" si="2"/>
        <v>0.734375</v>
      </c>
    </row>
    <row r="10" spans="1:11" ht="30.75" customHeight="1">
      <c r="A10" s="82"/>
      <c r="B10" s="40" t="s">
        <v>110</v>
      </c>
      <c r="C10" s="22">
        <v>0.30069444444444443</v>
      </c>
      <c r="D10" s="21"/>
      <c r="E10" s="99"/>
      <c r="F10" s="23"/>
      <c r="G10" s="25">
        <v>0.6201388888888889</v>
      </c>
      <c r="H10" s="6">
        <f t="shared" si="0"/>
        <v>0.31006944444444445</v>
      </c>
      <c r="I10" s="74">
        <v>53</v>
      </c>
      <c r="J10" s="153">
        <f t="shared" si="1"/>
        <v>0.5813802083333334</v>
      </c>
      <c r="K10" s="153">
        <f t="shared" si="2"/>
        <v>0.7751736111111112</v>
      </c>
    </row>
    <row r="11" spans="1:11" ht="30.75" customHeight="1">
      <c r="A11" s="82"/>
      <c r="B11" s="40" t="s">
        <v>105</v>
      </c>
      <c r="C11" s="22">
        <v>0.30069444444444443</v>
      </c>
      <c r="D11" s="21"/>
      <c r="E11" s="99"/>
      <c r="F11" s="23"/>
      <c r="G11" s="25">
        <v>0.6381944444444444</v>
      </c>
      <c r="H11" s="6">
        <f t="shared" si="0"/>
        <v>0.3190972222222222</v>
      </c>
      <c r="I11" s="74">
        <v>75</v>
      </c>
      <c r="J11" s="153">
        <f t="shared" si="1"/>
        <v>0.5983072916666666</v>
      </c>
      <c r="K11" s="153">
        <f t="shared" si="2"/>
        <v>0.7977430555555555</v>
      </c>
    </row>
    <row r="12" spans="1:11" ht="30.75" customHeight="1">
      <c r="A12" s="82"/>
      <c r="B12" s="40" t="s">
        <v>154</v>
      </c>
      <c r="C12" s="22">
        <v>0.33958333333333335</v>
      </c>
      <c r="D12" s="21"/>
      <c r="E12" s="99"/>
      <c r="F12" s="23"/>
      <c r="G12" s="25">
        <v>0.6909722222222222</v>
      </c>
      <c r="H12" s="6">
        <f t="shared" si="0"/>
        <v>0.3454861111111111</v>
      </c>
      <c r="I12" s="74">
        <v>116</v>
      </c>
      <c r="J12" s="153">
        <f t="shared" si="1"/>
        <v>0.6477864583333334</v>
      </c>
      <c r="K12" s="153">
        <f t="shared" si="2"/>
        <v>0.8637152777777778</v>
      </c>
    </row>
    <row r="13" spans="1:9" ht="18.75" customHeight="1" thickBot="1">
      <c r="A13" s="82"/>
      <c r="B13" s="40" t="s">
        <v>1</v>
      </c>
      <c r="C13" s="22"/>
      <c r="D13" s="21"/>
      <c r="E13" s="99"/>
      <c r="F13" s="23"/>
      <c r="G13" s="238" t="s">
        <v>117</v>
      </c>
      <c r="H13" s="239"/>
      <c r="I13" s="203">
        <v>163</v>
      </c>
    </row>
    <row r="14" spans="2:9" ht="21.75" customHeight="1" thickBot="1" thickTop="1">
      <c r="B14" s="160" t="s">
        <v>189</v>
      </c>
      <c r="C14" s="35" t="s">
        <v>2</v>
      </c>
      <c r="D14" s="35" t="s">
        <v>3</v>
      </c>
      <c r="E14" s="41" t="s">
        <v>27</v>
      </c>
      <c r="F14" s="37" t="s">
        <v>26</v>
      </c>
      <c r="G14" s="38" t="s">
        <v>4</v>
      </c>
      <c r="H14" s="41" t="s">
        <v>5</v>
      </c>
      <c r="I14" s="78" t="s">
        <v>39</v>
      </c>
    </row>
    <row r="15" spans="1:9" ht="34.5" customHeight="1" thickTop="1">
      <c r="A15" s="82"/>
      <c r="B15" s="5" t="s">
        <v>77</v>
      </c>
      <c r="C15" s="22">
        <v>0.26319444444444445</v>
      </c>
      <c r="D15" s="21"/>
      <c r="E15" s="99"/>
      <c r="F15" s="23"/>
      <c r="G15" s="25">
        <v>0.6819444444444445</v>
      </c>
      <c r="H15" s="6">
        <f>(+G15/4000)*1600</f>
        <v>0.2727777777777778</v>
      </c>
      <c r="I15" s="74">
        <v>31</v>
      </c>
    </row>
    <row r="16" spans="1:9" ht="34.5" customHeight="1">
      <c r="A16" s="82"/>
      <c r="B16" s="5" t="s">
        <v>86</v>
      </c>
      <c r="C16" s="22">
        <v>0.26319444444444445</v>
      </c>
      <c r="D16" s="21"/>
      <c r="E16" s="99"/>
      <c r="F16" s="23"/>
      <c r="G16" s="25">
        <v>0.6972222222222223</v>
      </c>
      <c r="H16" s="6">
        <f aca="true" t="shared" si="3" ref="H16:H21">(+G16/4000)*1600</f>
        <v>0.27888888888888896</v>
      </c>
      <c r="I16" s="74">
        <v>42</v>
      </c>
    </row>
    <row r="17" spans="1:9" ht="34.5" customHeight="1">
      <c r="A17" s="82"/>
      <c r="B17" s="5" t="s">
        <v>60</v>
      </c>
      <c r="C17" s="22">
        <v>0.27569444444444446</v>
      </c>
      <c r="D17" s="21"/>
      <c r="E17" s="99"/>
      <c r="F17" s="23"/>
      <c r="G17" s="25">
        <v>0.7194444444444444</v>
      </c>
      <c r="H17" s="6">
        <f t="shared" si="3"/>
        <v>0.2877777777777778</v>
      </c>
      <c r="I17" s="74">
        <v>62</v>
      </c>
    </row>
    <row r="18" spans="1:9" ht="34.5" customHeight="1">
      <c r="A18" s="82"/>
      <c r="B18" s="5" t="s">
        <v>11</v>
      </c>
      <c r="C18" s="22">
        <v>0.27569444444444446</v>
      </c>
      <c r="D18" s="21"/>
      <c r="E18" s="99"/>
      <c r="F18" s="23"/>
      <c r="G18" s="25">
        <v>0.7333333333333334</v>
      </c>
      <c r="H18" s="6">
        <f t="shared" si="3"/>
        <v>0.29333333333333333</v>
      </c>
      <c r="I18" s="74">
        <v>75</v>
      </c>
    </row>
    <row r="19" spans="1:9" ht="34.5" customHeight="1">
      <c r="A19" s="82"/>
      <c r="B19" s="5" t="s">
        <v>34</v>
      </c>
      <c r="C19" s="22">
        <v>0.27569444444444446</v>
      </c>
      <c r="D19" s="21"/>
      <c r="E19" s="99"/>
      <c r="F19" s="23"/>
      <c r="G19" s="25">
        <v>0.7347222222222222</v>
      </c>
      <c r="H19" s="6">
        <f t="shared" si="3"/>
        <v>0.29388888888888887</v>
      </c>
      <c r="I19" s="74">
        <v>76</v>
      </c>
    </row>
    <row r="20" spans="1:9" ht="34.5" customHeight="1">
      <c r="A20" s="82"/>
      <c r="B20" s="5" t="s">
        <v>64</v>
      </c>
      <c r="C20" s="22">
        <v>0.2777777777777778</v>
      </c>
      <c r="D20" s="21"/>
      <c r="E20" s="99"/>
      <c r="F20" s="23"/>
      <c r="G20" s="25">
        <v>0.7527777777777778</v>
      </c>
      <c r="H20" s="6">
        <f t="shared" si="3"/>
        <v>0.3011111111111111</v>
      </c>
      <c r="I20" s="74">
        <v>92</v>
      </c>
    </row>
    <row r="21" spans="1:9" ht="34.5" customHeight="1">
      <c r="A21" s="82"/>
      <c r="B21" s="5" t="s">
        <v>41</v>
      </c>
      <c r="C21" s="22">
        <v>0.28125</v>
      </c>
      <c r="D21" s="21"/>
      <c r="E21" s="99"/>
      <c r="F21" s="23"/>
      <c r="G21" s="25">
        <v>0.7666666666666666</v>
      </c>
      <c r="H21" s="6">
        <f t="shared" si="3"/>
        <v>0.30666666666666664</v>
      </c>
      <c r="I21" s="74">
        <v>101</v>
      </c>
    </row>
    <row r="22" spans="1:9" ht="19.5" customHeight="1" thickBot="1">
      <c r="A22" s="82"/>
      <c r="B22" s="5" t="s">
        <v>1</v>
      </c>
      <c r="C22" s="22" t="s">
        <v>1</v>
      </c>
      <c r="D22" s="21"/>
      <c r="E22" s="99"/>
      <c r="F22" s="23"/>
      <c r="G22" s="238" t="s">
        <v>117</v>
      </c>
      <c r="H22" s="239"/>
      <c r="I22" s="203">
        <v>133</v>
      </c>
    </row>
    <row r="23" spans="2:9" ht="22.5" customHeight="1" thickBot="1" thickTop="1">
      <c r="B23" s="160" t="s">
        <v>91</v>
      </c>
      <c r="C23" s="35" t="s">
        <v>2</v>
      </c>
      <c r="D23" s="35" t="s">
        <v>3</v>
      </c>
      <c r="E23" s="41" t="s">
        <v>27</v>
      </c>
      <c r="F23" s="37" t="s">
        <v>26</v>
      </c>
      <c r="G23" s="38" t="s">
        <v>4</v>
      </c>
      <c r="H23" s="41" t="s">
        <v>5</v>
      </c>
      <c r="I23" s="78" t="s">
        <v>39</v>
      </c>
    </row>
    <row r="24" spans="1:9" ht="31.5" customHeight="1" thickTop="1">
      <c r="A24" s="82"/>
      <c r="B24" s="5" t="s">
        <v>79</v>
      </c>
      <c r="C24" s="17">
        <v>0.28541666666666665</v>
      </c>
      <c r="D24" s="21"/>
      <c r="E24" s="99"/>
      <c r="F24" s="23"/>
      <c r="G24" s="25">
        <v>0.75625</v>
      </c>
      <c r="H24" s="6">
        <f>(+G24/4000)*1600</f>
        <v>0.3025</v>
      </c>
      <c r="I24" s="74">
        <v>72</v>
      </c>
    </row>
    <row r="25" spans="1:9" ht="31.5" customHeight="1">
      <c r="A25" s="82"/>
      <c r="B25" s="5" t="s">
        <v>109</v>
      </c>
      <c r="C25" s="17">
        <v>0.2881944444444445</v>
      </c>
      <c r="D25" s="21"/>
      <c r="E25" s="99"/>
      <c r="F25" s="23"/>
      <c r="G25" s="25">
        <v>0.7576388888888889</v>
      </c>
      <c r="H25" s="6">
        <f>(+G25/4000)*1600</f>
        <v>0.3030555555555555</v>
      </c>
      <c r="I25" s="74">
        <v>75</v>
      </c>
    </row>
    <row r="26" spans="1:9" ht="31.5" customHeight="1">
      <c r="A26" s="82"/>
      <c r="B26" s="5" t="s">
        <v>191</v>
      </c>
      <c r="C26" s="17">
        <v>0.2986111111111111</v>
      </c>
      <c r="D26" s="21"/>
      <c r="E26" s="99"/>
      <c r="F26" s="23"/>
      <c r="G26" s="25">
        <v>0.7902777777777777</v>
      </c>
      <c r="H26" s="6">
        <f>(+G26/4000)*1600</f>
        <v>0.3161111111111111</v>
      </c>
      <c r="I26" s="74">
        <v>132</v>
      </c>
    </row>
    <row r="27" spans="1:9" ht="31.5" customHeight="1">
      <c r="A27" s="82"/>
      <c r="B27" s="5" t="s">
        <v>155</v>
      </c>
      <c r="C27" s="17">
        <v>0.30625</v>
      </c>
      <c r="D27" s="21"/>
      <c r="E27" s="99"/>
      <c r="F27" s="23"/>
      <c r="G27" s="25">
        <v>0.8347222222222223</v>
      </c>
      <c r="H27" s="6">
        <f>(+G27/4000)*1600</f>
        <v>0.3338888888888889</v>
      </c>
      <c r="I27" s="74">
        <v>232</v>
      </c>
    </row>
    <row r="28" spans="1:9" ht="31.5" customHeight="1">
      <c r="A28" s="82"/>
      <c r="B28" s="5" t="s">
        <v>10</v>
      </c>
      <c r="C28" s="17">
        <v>0.3055555555555555</v>
      </c>
      <c r="D28" s="21"/>
      <c r="E28" s="99"/>
      <c r="F28" s="23"/>
      <c r="G28" s="25">
        <v>0.8541666666666666</v>
      </c>
      <c r="H28" s="6">
        <f>(+G28/4000)*1600</f>
        <v>0.3416666666666666</v>
      </c>
      <c r="I28" s="74">
        <v>273</v>
      </c>
    </row>
    <row r="29" spans="1:9" ht="31.5" customHeight="1">
      <c r="A29" s="82"/>
      <c r="B29" s="5" t="s">
        <v>106</v>
      </c>
      <c r="C29" s="17"/>
      <c r="D29" s="21"/>
      <c r="E29" s="99"/>
      <c r="F29" s="23"/>
      <c r="G29" s="25" t="s">
        <v>67</v>
      </c>
      <c r="H29" s="6" t="s">
        <v>1</v>
      </c>
      <c r="I29" s="74"/>
    </row>
    <row r="30" spans="2:9" ht="22.5" customHeight="1" thickBot="1">
      <c r="B30" s="14"/>
      <c r="C30" s="54"/>
      <c r="D30" s="9"/>
      <c r="E30" s="9"/>
      <c r="F30" s="10"/>
      <c r="G30" s="238" t="s">
        <v>117</v>
      </c>
      <c r="H30" s="239"/>
      <c r="I30" s="204">
        <v>406</v>
      </c>
    </row>
    <row r="31" ht="13.5" thickTop="1"/>
  </sheetData>
  <sheetProtection/>
  <mergeCells count="3">
    <mergeCell ref="G13:H13"/>
    <mergeCell ref="G22:H22"/>
    <mergeCell ref="G30:H30"/>
  </mergeCells>
  <printOptions/>
  <pageMargins left="0.5" right="0.5" top="0.75" bottom="0.75" header="0.5" footer="0.5"/>
  <pageSetup fitToHeight="1" fitToWidth="1" horizontalDpi="600" verticalDpi="600" orientation="portrait" scale="8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5"/>
  <sheetViews>
    <sheetView zoomScalePageLayoutView="0" workbookViewId="0" topLeftCell="B5">
      <selection activeCell="H10" sqref="H10"/>
    </sheetView>
  </sheetViews>
  <sheetFormatPr defaultColWidth="9.140625" defaultRowHeight="12.75"/>
  <cols>
    <col min="1" max="1" width="2.421875" style="0" customWidth="1"/>
    <col min="2" max="2" width="20.00390625" style="0" customWidth="1"/>
    <col min="3" max="3" width="10.00390625" style="0" customWidth="1"/>
    <col min="5" max="5" width="12.140625" style="0" customWidth="1"/>
    <col min="6" max="6" width="13.00390625" style="0" customWidth="1"/>
    <col min="7" max="7" width="11.140625" style="0" customWidth="1"/>
    <col min="8" max="8" width="11.421875" style="0" customWidth="1"/>
    <col min="9" max="9" width="10.57421875" style="75" customWidth="1"/>
    <col min="10" max="10" width="10.7109375" style="0" customWidth="1"/>
  </cols>
  <sheetData>
    <row r="2" ht="13.5" thickBot="1"/>
    <row r="3" spans="2:9" ht="16.5" thickTop="1">
      <c r="B3" s="45" t="s">
        <v>196</v>
      </c>
      <c r="C3" s="46" t="s">
        <v>48</v>
      </c>
      <c r="D3" s="46"/>
      <c r="E3" s="46"/>
      <c r="F3" s="47"/>
      <c r="G3" s="48" t="s">
        <v>138</v>
      </c>
      <c r="H3" s="49"/>
      <c r="I3" s="76"/>
    </row>
    <row r="4" spans="2:9" ht="15.75">
      <c r="B4" s="51" t="s">
        <v>206</v>
      </c>
      <c r="C4" s="2"/>
      <c r="D4" s="2"/>
      <c r="E4" s="2"/>
      <c r="F4" s="3"/>
      <c r="G4" s="1" t="s">
        <v>1</v>
      </c>
      <c r="H4" s="81" t="s">
        <v>1</v>
      </c>
      <c r="I4" s="77"/>
    </row>
    <row r="5" spans="2:9" ht="10.5" customHeight="1">
      <c r="B5" s="51"/>
      <c r="C5" s="2"/>
      <c r="D5" s="2"/>
      <c r="E5" s="2"/>
      <c r="F5" s="3"/>
      <c r="G5" s="1"/>
      <c r="H5" s="4"/>
      <c r="I5" s="77"/>
    </row>
    <row r="6" spans="2:10" ht="16.5" thickBot="1">
      <c r="B6" s="69" t="s">
        <v>32</v>
      </c>
      <c r="C6" s="35" t="s">
        <v>2</v>
      </c>
      <c r="D6" s="35" t="s">
        <v>3</v>
      </c>
      <c r="E6" s="41" t="s">
        <v>27</v>
      </c>
      <c r="F6" s="37" t="s">
        <v>26</v>
      </c>
      <c r="G6" s="38" t="s">
        <v>4</v>
      </c>
      <c r="H6" s="41" t="s">
        <v>5</v>
      </c>
      <c r="I6" s="78" t="s">
        <v>39</v>
      </c>
      <c r="J6" s="15"/>
    </row>
    <row r="7" spans="1:10" ht="27" customHeight="1" thickTop="1">
      <c r="A7" s="82"/>
      <c r="B7" s="40" t="s">
        <v>77</v>
      </c>
      <c r="C7" s="22">
        <v>0.2659722222222222</v>
      </c>
      <c r="D7" s="21">
        <f aca="true" t="shared" si="0" ref="D7:D16">+E7-C7</f>
        <v>0.2965277777777778</v>
      </c>
      <c r="E7" s="99">
        <v>0.5625</v>
      </c>
      <c r="F7" s="23">
        <f aca="true" t="shared" si="1" ref="F7:F16">+G7-E7</f>
        <v>0.14444444444444438</v>
      </c>
      <c r="G7" s="25">
        <v>0.7069444444444444</v>
      </c>
      <c r="H7" s="6">
        <f aca="true" t="shared" si="2" ref="H7:H16">(+G7/4000)*1600</f>
        <v>0.28277777777777774</v>
      </c>
      <c r="I7" s="79">
        <v>15</v>
      </c>
      <c r="J7" s="153"/>
    </row>
    <row r="8" spans="1:10" ht="27" customHeight="1">
      <c r="A8" s="82"/>
      <c r="B8" s="40" t="s">
        <v>86</v>
      </c>
      <c r="C8" s="22">
        <v>0.2673611111111111</v>
      </c>
      <c r="D8" s="21">
        <f t="shared" si="0"/>
        <v>0.3048611111111111</v>
      </c>
      <c r="E8" s="99">
        <v>0.5722222222222222</v>
      </c>
      <c r="F8" s="23">
        <f t="shared" si="1"/>
        <v>0.14930555555555558</v>
      </c>
      <c r="G8" s="25">
        <v>0.7215277777777778</v>
      </c>
      <c r="H8" s="6">
        <f t="shared" si="2"/>
        <v>0.2886111111111111</v>
      </c>
      <c r="I8" s="79">
        <v>17</v>
      </c>
      <c r="J8" s="153"/>
    </row>
    <row r="9" spans="1:10" ht="27" customHeight="1">
      <c r="A9" s="82"/>
      <c r="B9" s="5" t="s">
        <v>60</v>
      </c>
      <c r="C9" s="22">
        <v>0.26944444444444443</v>
      </c>
      <c r="D9" s="21">
        <f t="shared" si="0"/>
        <v>0.3097222222222223</v>
      </c>
      <c r="E9" s="99">
        <v>0.5791666666666667</v>
      </c>
      <c r="F9" s="23">
        <f t="shared" si="1"/>
        <v>0.14930555555555558</v>
      </c>
      <c r="G9" s="25">
        <v>0.7284722222222223</v>
      </c>
      <c r="H9" s="6">
        <f t="shared" si="2"/>
        <v>0.2913888888888889</v>
      </c>
      <c r="I9" s="74">
        <v>20</v>
      </c>
      <c r="J9" s="153"/>
    </row>
    <row r="10" spans="1:10" ht="27" customHeight="1">
      <c r="A10" s="82"/>
      <c r="B10" s="5" t="s">
        <v>34</v>
      </c>
      <c r="C10" s="22">
        <v>0.2777777777777778</v>
      </c>
      <c r="D10" s="21">
        <f t="shared" si="0"/>
        <v>0.3159722222222222</v>
      </c>
      <c r="E10" s="99">
        <v>0.59375</v>
      </c>
      <c r="F10" s="23">
        <f t="shared" si="1"/>
        <v>0.15694444444444444</v>
      </c>
      <c r="G10" s="25">
        <v>0.7506944444444444</v>
      </c>
      <c r="H10" s="6">
        <f t="shared" si="2"/>
        <v>0.30027777777777775</v>
      </c>
      <c r="I10" s="74">
        <v>29</v>
      </c>
      <c r="J10" s="153"/>
    </row>
    <row r="11" spans="1:10" ht="27" customHeight="1">
      <c r="A11" s="82"/>
      <c r="B11" s="5" t="s">
        <v>79</v>
      </c>
      <c r="C11" s="22">
        <v>0.2888888888888889</v>
      </c>
      <c r="D11" s="21">
        <f t="shared" si="0"/>
        <v>0.32222222222222213</v>
      </c>
      <c r="E11" s="99">
        <v>0.611111111111111</v>
      </c>
      <c r="F11" s="23">
        <f t="shared" si="1"/>
        <v>0.15833333333333333</v>
      </c>
      <c r="G11" s="25">
        <v>0.7694444444444444</v>
      </c>
      <c r="H11" s="6">
        <f t="shared" si="2"/>
        <v>0.30777777777777776</v>
      </c>
      <c r="I11" s="74">
        <v>37</v>
      </c>
      <c r="J11" s="153"/>
    </row>
    <row r="12" spans="1:10" ht="27" customHeight="1">
      <c r="A12" s="82"/>
      <c r="B12" s="5" t="s">
        <v>11</v>
      </c>
      <c r="C12" s="22">
        <v>0.28194444444444444</v>
      </c>
      <c r="D12" s="21">
        <f t="shared" si="0"/>
        <v>0.3277777777777777</v>
      </c>
      <c r="E12" s="99">
        <v>0.6097222222222222</v>
      </c>
      <c r="F12" s="23">
        <f t="shared" si="1"/>
        <v>0.16319444444444453</v>
      </c>
      <c r="G12" s="25">
        <v>0.7729166666666667</v>
      </c>
      <c r="H12" s="6">
        <f t="shared" si="2"/>
        <v>0.30916666666666665</v>
      </c>
      <c r="I12" s="74">
        <v>38</v>
      </c>
      <c r="J12" s="153"/>
    </row>
    <row r="13" spans="1:10" ht="27" customHeight="1">
      <c r="A13" s="82"/>
      <c r="B13" s="5" t="s">
        <v>41</v>
      </c>
      <c r="C13" s="22">
        <v>0.28680555555555554</v>
      </c>
      <c r="D13" s="21">
        <f t="shared" si="0"/>
        <v>0.3291666666666667</v>
      </c>
      <c r="E13" s="99">
        <v>0.6159722222222223</v>
      </c>
      <c r="F13" s="23">
        <f t="shared" si="1"/>
        <v>0.17013888888888884</v>
      </c>
      <c r="G13" s="25">
        <v>0.7861111111111111</v>
      </c>
      <c r="H13" s="6">
        <f t="shared" si="2"/>
        <v>0.31444444444444447</v>
      </c>
      <c r="I13" s="74">
        <v>43</v>
      </c>
      <c r="J13" s="153"/>
    </row>
    <row r="14" spans="1:10" ht="27" customHeight="1">
      <c r="A14" s="82"/>
      <c r="B14" s="5" t="s">
        <v>64</v>
      </c>
      <c r="C14" s="22">
        <v>0.2777777777777778</v>
      </c>
      <c r="D14" s="21">
        <f t="shared" si="0"/>
        <v>0.33263888888888893</v>
      </c>
      <c r="E14" s="99">
        <v>0.6104166666666667</v>
      </c>
      <c r="F14" s="23">
        <f t="shared" si="1"/>
        <v>0.17638888888888882</v>
      </c>
      <c r="G14" s="25">
        <v>0.7868055555555555</v>
      </c>
      <c r="H14" s="6">
        <f t="shared" si="2"/>
        <v>0.31472222222222224</v>
      </c>
      <c r="I14" s="74">
        <v>44</v>
      </c>
      <c r="J14" s="153"/>
    </row>
    <row r="15" spans="1:10" ht="27" customHeight="1">
      <c r="A15" s="82"/>
      <c r="B15" s="5" t="s">
        <v>109</v>
      </c>
      <c r="C15" s="22">
        <v>0.28680555555555554</v>
      </c>
      <c r="D15" s="21">
        <f t="shared" si="0"/>
        <v>0.3486111111111111</v>
      </c>
      <c r="E15" s="99">
        <v>0.6354166666666666</v>
      </c>
      <c r="F15" s="23">
        <f t="shared" si="1"/>
        <v>0.15833333333333333</v>
      </c>
      <c r="G15" s="25">
        <v>0.79375</v>
      </c>
      <c r="H15" s="6">
        <f t="shared" si="2"/>
        <v>0.3175</v>
      </c>
      <c r="I15" s="74">
        <v>47</v>
      </c>
      <c r="J15" s="153"/>
    </row>
    <row r="16" spans="1:10" ht="27" customHeight="1">
      <c r="A16" s="82"/>
      <c r="B16" s="5" t="s">
        <v>58</v>
      </c>
      <c r="C16" s="22">
        <v>0.2888888888888889</v>
      </c>
      <c r="D16" s="21">
        <f t="shared" si="0"/>
        <v>0.3465277777777777</v>
      </c>
      <c r="E16" s="99">
        <v>0.6354166666666666</v>
      </c>
      <c r="F16" s="23">
        <f t="shared" si="1"/>
        <v>0.1729166666666666</v>
      </c>
      <c r="G16" s="25">
        <v>0.8083333333333332</v>
      </c>
      <c r="H16" s="6">
        <f t="shared" si="2"/>
        <v>0.3233333333333333</v>
      </c>
      <c r="I16" s="74">
        <v>49</v>
      </c>
      <c r="J16" s="153"/>
    </row>
    <row r="17" spans="1:10" ht="27" customHeight="1">
      <c r="A17" s="82"/>
      <c r="B17" s="191" t="s">
        <v>1</v>
      </c>
      <c r="C17" s="202" t="s">
        <v>179</v>
      </c>
      <c r="D17" s="201"/>
      <c r="E17" s="201"/>
      <c r="F17" s="215" t="s">
        <v>207</v>
      </c>
      <c r="G17" s="202" t="s">
        <v>177</v>
      </c>
      <c r="H17" s="20"/>
      <c r="I17" s="203">
        <v>55</v>
      </c>
      <c r="J17" s="153"/>
    </row>
    <row r="18" spans="2:10" ht="16.5" thickBot="1">
      <c r="B18" s="69" t="s">
        <v>178</v>
      </c>
      <c r="C18" s="35" t="s">
        <v>2</v>
      </c>
      <c r="D18" s="35" t="s">
        <v>3</v>
      </c>
      <c r="E18" s="41" t="s">
        <v>27</v>
      </c>
      <c r="F18" s="37" t="s">
        <v>26</v>
      </c>
      <c r="G18" s="38" t="s">
        <v>4</v>
      </c>
      <c r="H18" s="41" t="s">
        <v>5</v>
      </c>
      <c r="I18" s="78" t="s">
        <v>39</v>
      </c>
      <c r="J18" s="15"/>
    </row>
    <row r="19" spans="1:10" ht="27" customHeight="1" thickTop="1">
      <c r="A19" s="82"/>
      <c r="B19" s="5" t="s">
        <v>92</v>
      </c>
      <c r="C19" s="22">
        <v>0.30277777777777776</v>
      </c>
      <c r="D19" s="21">
        <f aca="true" t="shared" si="3" ref="D19:D24">+E19-C19</f>
        <v>0.3541666666666667</v>
      </c>
      <c r="E19" s="99">
        <v>0.6569444444444444</v>
      </c>
      <c r="F19" s="23">
        <f aca="true" t="shared" si="4" ref="F19:F24">+G19-E19</f>
        <v>0.17638888888888893</v>
      </c>
      <c r="G19" s="25">
        <v>0.8333333333333334</v>
      </c>
      <c r="H19" s="6">
        <f aca="true" t="shared" si="5" ref="H19:H24">(+G19/4000)*1600</f>
        <v>0.33333333333333337</v>
      </c>
      <c r="I19" s="74">
        <v>22</v>
      </c>
      <c r="J19" s="153"/>
    </row>
    <row r="20" spans="1:10" ht="27" customHeight="1">
      <c r="A20" s="82"/>
      <c r="B20" s="5" t="s">
        <v>155</v>
      </c>
      <c r="C20" s="22">
        <v>0.3076388888888889</v>
      </c>
      <c r="D20" s="21">
        <f t="shared" si="3"/>
        <v>0.38402777777777786</v>
      </c>
      <c r="E20" s="99">
        <v>0.6916666666666668</v>
      </c>
      <c r="F20" s="23">
        <f t="shared" si="4"/>
        <v>0.18472222222222223</v>
      </c>
      <c r="G20" s="25">
        <v>0.876388888888889</v>
      </c>
      <c r="H20" s="6">
        <f t="shared" si="5"/>
        <v>0.3505555555555556</v>
      </c>
      <c r="I20" s="74">
        <v>33</v>
      </c>
      <c r="J20" s="153"/>
    </row>
    <row r="21" spans="1:10" ht="27" customHeight="1">
      <c r="A21" s="82"/>
      <c r="B21" s="5" t="s">
        <v>78</v>
      </c>
      <c r="C21" s="22">
        <v>0.3194444444444445</v>
      </c>
      <c r="D21" s="21">
        <f t="shared" si="3"/>
        <v>0.37986111111111115</v>
      </c>
      <c r="E21" s="99">
        <v>0.6993055555555556</v>
      </c>
      <c r="F21" s="23">
        <f t="shared" si="4"/>
        <v>0.1777777777777777</v>
      </c>
      <c r="G21" s="25">
        <v>0.8770833333333333</v>
      </c>
      <c r="H21" s="6">
        <f t="shared" si="5"/>
        <v>0.35083333333333333</v>
      </c>
      <c r="I21" s="74">
        <v>34</v>
      </c>
      <c r="J21" s="153"/>
    </row>
    <row r="22" spans="1:10" ht="27" customHeight="1">
      <c r="A22" s="82"/>
      <c r="B22" s="5" t="s">
        <v>10</v>
      </c>
      <c r="C22" s="22">
        <v>0.3104166666666667</v>
      </c>
      <c r="D22" s="21">
        <f t="shared" si="3"/>
        <v>0.3847222222222222</v>
      </c>
      <c r="E22" s="99">
        <v>0.6951388888888889</v>
      </c>
      <c r="F22" s="23">
        <f t="shared" si="4"/>
        <v>0.18611111111111112</v>
      </c>
      <c r="G22" s="25">
        <v>0.88125</v>
      </c>
      <c r="H22" s="6">
        <f t="shared" si="5"/>
        <v>0.3525</v>
      </c>
      <c r="I22" s="74">
        <v>35</v>
      </c>
      <c r="J22" s="153"/>
    </row>
    <row r="23" spans="1:10" ht="27" customHeight="1">
      <c r="A23" s="82"/>
      <c r="B23" s="5" t="s">
        <v>167</v>
      </c>
      <c r="C23" s="22">
        <v>0.3201388888888889</v>
      </c>
      <c r="D23" s="21">
        <f t="shared" si="3"/>
        <v>0.4104166666666667</v>
      </c>
      <c r="E23" s="99">
        <v>0.7305555555555556</v>
      </c>
      <c r="F23" s="23">
        <f t="shared" si="4"/>
        <v>0.1993055555555555</v>
      </c>
      <c r="G23" s="25">
        <v>0.9298611111111111</v>
      </c>
      <c r="H23" s="6">
        <f t="shared" si="5"/>
        <v>0.37194444444444447</v>
      </c>
      <c r="I23" s="74">
        <v>41</v>
      </c>
      <c r="J23" s="153"/>
    </row>
    <row r="24" spans="1:10" ht="27" customHeight="1">
      <c r="A24" s="82"/>
      <c r="B24" s="5" t="s">
        <v>40</v>
      </c>
      <c r="C24" s="22">
        <v>0.32222222222222224</v>
      </c>
      <c r="D24" s="21">
        <f t="shared" si="3"/>
        <v>0.4333333333333333</v>
      </c>
      <c r="E24" s="99">
        <v>0.7555555555555555</v>
      </c>
      <c r="F24" s="23">
        <f t="shared" si="4"/>
        <v>0.21250000000000002</v>
      </c>
      <c r="G24" s="25">
        <v>0.9680555555555556</v>
      </c>
      <c r="H24" s="6">
        <f t="shared" si="5"/>
        <v>0.38722222222222225</v>
      </c>
      <c r="I24" s="74">
        <v>43</v>
      </c>
      <c r="J24" s="153"/>
    </row>
    <row r="25" spans="1:10" ht="27" customHeight="1">
      <c r="A25" s="82"/>
      <c r="B25" s="5" t="s">
        <v>106</v>
      </c>
      <c r="C25" s="198"/>
      <c r="D25" s="21"/>
      <c r="E25" s="99"/>
      <c r="F25" s="23"/>
      <c r="G25" s="25" t="s">
        <v>80</v>
      </c>
      <c r="H25" s="6"/>
      <c r="I25" s="74"/>
      <c r="J25" s="153"/>
    </row>
    <row r="26" spans="1:10" ht="23.25" customHeight="1">
      <c r="A26" s="82"/>
      <c r="B26" s="5"/>
      <c r="C26" s="202" t="s">
        <v>179</v>
      </c>
      <c r="D26" s="201"/>
      <c r="E26" s="201"/>
      <c r="F26" s="216">
        <v>0.09652777777777777</v>
      </c>
      <c r="G26" s="202" t="s">
        <v>177</v>
      </c>
      <c r="H26" s="20"/>
      <c r="I26" s="203">
        <v>47</v>
      </c>
      <c r="J26" s="153"/>
    </row>
    <row r="27" spans="2:10" ht="16.5" thickBot="1">
      <c r="B27" s="69" t="s">
        <v>178</v>
      </c>
      <c r="C27" s="35" t="s">
        <v>2</v>
      </c>
      <c r="D27" s="35" t="s">
        <v>1</v>
      </c>
      <c r="E27" s="41" t="s">
        <v>1</v>
      </c>
      <c r="F27" s="37" t="s">
        <v>1</v>
      </c>
      <c r="G27" s="38" t="s">
        <v>4</v>
      </c>
      <c r="H27" s="41" t="s">
        <v>5</v>
      </c>
      <c r="I27" s="78" t="s">
        <v>39</v>
      </c>
      <c r="J27" s="15"/>
    </row>
    <row r="28" spans="1:10" ht="23.25" customHeight="1" thickTop="1">
      <c r="A28" s="82"/>
      <c r="B28" s="5" t="s">
        <v>104</v>
      </c>
      <c r="C28" s="22">
        <v>0.29097222222222224</v>
      </c>
      <c r="D28" s="21"/>
      <c r="E28" s="21"/>
      <c r="F28" s="23"/>
      <c r="G28" s="25">
        <v>0.54375</v>
      </c>
      <c r="H28" s="6">
        <f aca="true" t="shared" si="6" ref="H28:H33">(+G28/3024)*1600</f>
        <v>0.2876984126984127</v>
      </c>
      <c r="I28" s="74">
        <v>2</v>
      </c>
      <c r="J28" s="153"/>
    </row>
    <row r="29" spans="1:10" ht="23.25" customHeight="1">
      <c r="A29" s="82"/>
      <c r="B29" s="5" t="s">
        <v>153</v>
      </c>
      <c r="C29" s="22">
        <v>0.2916666666666667</v>
      </c>
      <c r="D29" s="21"/>
      <c r="E29" s="21"/>
      <c r="F29" s="23"/>
      <c r="G29" s="25">
        <v>0.545138888888889</v>
      </c>
      <c r="H29" s="6">
        <f t="shared" si="6"/>
        <v>0.28843327454438566</v>
      </c>
      <c r="I29" s="74">
        <v>4</v>
      </c>
      <c r="J29" s="153"/>
    </row>
    <row r="30" spans="1:10" ht="23.25" customHeight="1">
      <c r="A30" s="82"/>
      <c r="B30" s="5" t="s">
        <v>110</v>
      </c>
      <c r="C30" s="22">
        <v>0.30416666666666664</v>
      </c>
      <c r="D30" s="21"/>
      <c r="E30" s="21"/>
      <c r="F30" s="23"/>
      <c r="G30" s="25">
        <v>0.5861111111111111</v>
      </c>
      <c r="H30" s="6">
        <f t="shared" si="6"/>
        <v>0.3101116990005879</v>
      </c>
      <c r="I30" s="74">
        <v>12</v>
      </c>
      <c r="J30" s="153"/>
    </row>
    <row r="31" spans="1:10" ht="23.25" customHeight="1">
      <c r="A31" s="82"/>
      <c r="B31" s="5" t="s">
        <v>107</v>
      </c>
      <c r="C31" s="22">
        <v>0.29305555555555557</v>
      </c>
      <c r="D31" s="21"/>
      <c r="E31" s="21"/>
      <c r="F31" s="23"/>
      <c r="G31" s="25">
        <v>0.607638888888889</v>
      </c>
      <c r="H31" s="6">
        <f t="shared" si="6"/>
        <v>0.32150205761316875</v>
      </c>
      <c r="I31" s="74">
        <v>14</v>
      </c>
      <c r="J31" s="153"/>
    </row>
    <row r="32" spans="1:10" ht="23.25" customHeight="1">
      <c r="A32" s="82"/>
      <c r="B32" s="5" t="s">
        <v>105</v>
      </c>
      <c r="C32" s="22">
        <v>0.32916666666666666</v>
      </c>
      <c r="D32" s="21"/>
      <c r="E32" s="21"/>
      <c r="F32" s="23"/>
      <c r="G32" s="25">
        <v>0.625</v>
      </c>
      <c r="H32" s="6">
        <f t="shared" si="6"/>
        <v>0.3306878306878307</v>
      </c>
      <c r="I32" s="74">
        <v>18</v>
      </c>
      <c r="J32" s="153"/>
    </row>
    <row r="33" spans="1:10" ht="23.25" customHeight="1">
      <c r="A33" s="82"/>
      <c r="B33" s="5" t="s">
        <v>154</v>
      </c>
      <c r="C33" s="22">
        <v>0.3513888888888889</v>
      </c>
      <c r="D33" s="21"/>
      <c r="E33" s="21"/>
      <c r="F33" s="23"/>
      <c r="G33" s="25">
        <v>0.6395833333333333</v>
      </c>
      <c r="H33" s="6">
        <f t="shared" si="6"/>
        <v>0.3384038800705467</v>
      </c>
      <c r="I33" s="74">
        <v>19</v>
      </c>
      <c r="J33" s="153"/>
    </row>
    <row r="34" spans="1:9" ht="20.25" customHeight="1">
      <c r="A34" s="94"/>
      <c r="B34" s="5" t="s">
        <v>1</v>
      </c>
      <c r="C34" s="202" t="s">
        <v>179</v>
      </c>
      <c r="D34" s="201"/>
      <c r="E34" s="201"/>
      <c r="F34" s="216">
        <v>0.07430555555555556</v>
      </c>
      <c r="G34" s="202" t="s">
        <v>177</v>
      </c>
      <c r="H34" s="20"/>
      <c r="I34" s="203">
        <v>25</v>
      </c>
    </row>
    <row r="35" spans="2:9" ht="13.5" thickBot="1">
      <c r="B35" s="14"/>
      <c r="C35" s="54"/>
      <c r="D35" s="9"/>
      <c r="E35" s="9"/>
      <c r="F35" s="10"/>
      <c r="G35" s="55"/>
      <c r="H35" s="9"/>
      <c r="I35" s="80"/>
    </row>
    <row r="36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9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3.00390625" style="0" customWidth="1"/>
    <col min="2" max="2" width="18.57421875" style="0" customWidth="1"/>
    <col min="4" max="4" width="10.421875" style="0" customWidth="1"/>
    <col min="5" max="5" width="7.00390625" style="0" customWidth="1"/>
    <col min="6" max="6" width="10.140625" style="0" customWidth="1"/>
    <col min="8" max="8" width="11.28125" style="0" customWidth="1"/>
    <col min="9" max="9" width="10.7109375" style="0" customWidth="1"/>
    <col min="10" max="10" width="11.8515625" style="0" customWidth="1"/>
    <col min="11" max="11" width="8.140625" style="0" customWidth="1"/>
    <col min="12" max="12" width="10.140625" style="0" customWidth="1"/>
  </cols>
  <sheetData>
    <row r="2" ht="13.5" thickBot="1"/>
    <row r="3" spans="2:11" ht="16.5" thickTop="1">
      <c r="B3" s="57" t="s">
        <v>196</v>
      </c>
      <c r="C3" s="46" t="s">
        <v>48</v>
      </c>
      <c r="D3" s="46"/>
      <c r="E3" s="46"/>
      <c r="F3" s="46"/>
      <c r="G3" s="46"/>
      <c r="H3" s="47"/>
      <c r="I3" s="58" t="s">
        <v>174</v>
      </c>
      <c r="J3" s="46"/>
      <c r="K3" s="50"/>
    </row>
    <row r="4" spans="2:12" ht="15.75">
      <c r="B4" s="59" t="s">
        <v>12</v>
      </c>
      <c r="C4" s="2" t="s">
        <v>199</v>
      </c>
      <c r="D4" s="2"/>
      <c r="E4" s="2" t="s">
        <v>1</v>
      </c>
      <c r="F4" s="30" t="s">
        <v>1</v>
      </c>
      <c r="G4" s="2"/>
      <c r="H4" s="3"/>
      <c r="I4" s="39" t="s">
        <v>1</v>
      </c>
      <c r="J4" s="2"/>
      <c r="K4" s="52"/>
      <c r="L4" s="15"/>
    </row>
    <row r="5" spans="2:12" ht="12.75" customHeight="1" thickBot="1">
      <c r="B5" s="59" t="s">
        <v>200</v>
      </c>
      <c r="C5" s="2"/>
      <c r="D5" s="2"/>
      <c r="E5" s="2" t="s">
        <v>1</v>
      </c>
      <c r="F5" s="30"/>
      <c r="G5" s="185">
        <v>0.013888888888888888</v>
      </c>
      <c r="H5" s="3"/>
      <c r="I5" s="39"/>
      <c r="J5" s="2"/>
      <c r="K5" s="52"/>
      <c r="L5" s="15"/>
    </row>
    <row r="6" spans="2:12" ht="17.25" thickBot="1" thickTop="1">
      <c r="B6" s="194" t="s">
        <v>30</v>
      </c>
      <c r="C6" s="195" t="s">
        <v>2</v>
      </c>
      <c r="D6" s="195" t="s">
        <v>3</v>
      </c>
      <c r="E6" s="91" t="s">
        <v>13</v>
      </c>
      <c r="F6" s="195" t="s">
        <v>14</v>
      </c>
      <c r="G6" s="36" t="s">
        <v>15</v>
      </c>
      <c r="H6" s="196" t="s">
        <v>22</v>
      </c>
      <c r="I6" s="197" t="s">
        <v>4</v>
      </c>
      <c r="J6" s="91" t="s">
        <v>5</v>
      </c>
      <c r="K6" s="96" t="s">
        <v>39</v>
      </c>
      <c r="L6" s="15"/>
    </row>
    <row r="7" spans="1:13" ht="28.5" customHeight="1" thickTop="1">
      <c r="A7" s="82"/>
      <c r="B7" s="40" t="s">
        <v>35</v>
      </c>
      <c r="C7" s="168">
        <v>0.2236111111111111</v>
      </c>
      <c r="D7" s="82">
        <f aca="true" t="shared" si="0" ref="D7:D20">+E7-C7</f>
        <v>0.2361111111111111</v>
      </c>
      <c r="E7" s="34">
        <v>0.4597222222222222</v>
      </c>
      <c r="F7" s="21">
        <f>+G7-E7</f>
        <v>0.22105734767025081</v>
      </c>
      <c r="G7" s="141">
        <f>+I7-L7</f>
        <v>0.680779569892473</v>
      </c>
      <c r="H7" s="23">
        <f>AVERAGE(F7,D7)</f>
        <v>0.22858422939068096</v>
      </c>
      <c r="I7" s="42">
        <v>0.7034722222222222</v>
      </c>
      <c r="J7" s="6">
        <f>(+I7/5000)*1600</f>
        <v>0.2251111111111111</v>
      </c>
      <c r="K7" s="84">
        <v>1</v>
      </c>
      <c r="L7" s="16">
        <f>+(I7/3.1)*0.1</f>
        <v>0.022692652329749104</v>
      </c>
      <c r="M7" s="153"/>
    </row>
    <row r="8" spans="1:15" ht="28.5" customHeight="1">
      <c r="A8" s="82"/>
      <c r="B8" s="5" t="s">
        <v>23</v>
      </c>
      <c r="C8" s="22">
        <v>0.22430555555555556</v>
      </c>
      <c r="D8" s="21">
        <f t="shared" si="0"/>
        <v>0.23819444444444446</v>
      </c>
      <c r="E8" s="6">
        <v>0.4625</v>
      </c>
      <c r="F8" s="21">
        <f>+G8-E8</f>
        <v>0.23642473118279572</v>
      </c>
      <c r="G8" s="141">
        <f>+I8-L8</f>
        <v>0.6989247311827957</v>
      </c>
      <c r="H8" s="23">
        <f aca="true" t="shared" si="1" ref="H8:H20">AVERAGE(F8,D8)</f>
        <v>0.2373095878136201</v>
      </c>
      <c r="I8" s="25">
        <v>0.7222222222222222</v>
      </c>
      <c r="J8" s="6">
        <f>(+I8/5000)*1600</f>
        <v>0.2311111111111111</v>
      </c>
      <c r="K8" s="84">
        <v>7</v>
      </c>
      <c r="L8" s="16">
        <f>+(I8/3.1)*0.1</f>
        <v>0.02329749103942652</v>
      </c>
      <c r="M8" s="153"/>
      <c r="O8">
        <f>+(N8/3.1)*3.19</f>
        <v>0</v>
      </c>
    </row>
    <row r="9" spans="1:13" ht="28.5" customHeight="1">
      <c r="A9" s="82"/>
      <c r="B9" s="5" t="s">
        <v>42</v>
      </c>
      <c r="C9" s="22">
        <v>0.22708333333333333</v>
      </c>
      <c r="D9" s="21">
        <f t="shared" si="0"/>
        <v>0.24444444444444444</v>
      </c>
      <c r="E9" s="6">
        <v>0.47152777777777777</v>
      </c>
      <c r="F9" s="21">
        <f aca="true" t="shared" si="2" ref="F9:F20">+G9-E9</f>
        <v>0.24150985663082447</v>
      </c>
      <c r="G9" s="141">
        <f aca="true" t="shared" si="3" ref="G9:G20">+I9-L9</f>
        <v>0.7130376344086022</v>
      </c>
      <c r="H9" s="23">
        <f t="shared" si="1"/>
        <v>0.24297715053763447</v>
      </c>
      <c r="I9" s="24">
        <v>0.7368055555555556</v>
      </c>
      <c r="J9" s="6">
        <f aca="true" t="shared" si="4" ref="J9:J20">(+I9/5000)*1600</f>
        <v>0.2357777777777778</v>
      </c>
      <c r="K9" s="84">
        <v>13</v>
      </c>
      <c r="L9" s="16">
        <f aca="true" t="shared" si="5" ref="L9:L20">+(I9/3.1)*0.1</f>
        <v>0.023767921146953405</v>
      </c>
      <c r="M9" s="153"/>
    </row>
    <row r="10" spans="1:13" ht="28.5" customHeight="1">
      <c r="A10" s="82"/>
      <c r="B10" s="5" t="s">
        <v>54</v>
      </c>
      <c r="C10" s="22">
        <v>0.22569444444444445</v>
      </c>
      <c r="D10" s="21">
        <f t="shared" si="0"/>
        <v>0.24513888888888893</v>
      </c>
      <c r="E10" s="6">
        <v>0.4708333333333334</v>
      </c>
      <c r="F10" s="21">
        <f t="shared" si="2"/>
        <v>0.2428763440860215</v>
      </c>
      <c r="G10" s="141">
        <f t="shared" si="3"/>
        <v>0.7137096774193549</v>
      </c>
      <c r="H10" s="23">
        <f t="shared" si="1"/>
        <v>0.24400761648745523</v>
      </c>
      <c r="I10" s="24">
        <v>0.7375</v>
      </c>
      <c r="J10" s="6">
        <f t="shared" si="4"/>
        <v>0.23600000000000002</v>
      </c>
      <c r="K10" s="84">
        <v>14</v>
      </c>
      <c r="L10" s="16">
        <f t="shared" si="5"/>
        <v>0.023790322580645163</v>
      </c>
      <c r="M10" s="153"/>
    </row>
    <row r="11" spans="1:13" ht="28.5" customHeight="1">
      <c r="A11" s="82"/>
      <c r="B11" s="5" t="s">
        <v>21</v>
      </c>
      <c r="C11" s="22">
        <v>0.22916666666666666</v>
      </c>
      <c r="D11" s="21">
        <f t="shared" si="0"/>
        <v>0.2423611111111111</v>
      </c>
      <c r="E11" s="6">
        <v>0.47152777777777777</v>
      </c>
      <c r="F11" s="21">
        <f t="shared" si="2"/>
        <v>0.24285394265232974</v>
      </c>
      <c r="G11" s="141">
        <f t="shared" si="3"/>
        <v>0.7143817204301075</v>
      </c>
      <c r="H11" s="23">
        <f t="shared" si="1"/>
        <v>0.24260752688172044</v>
      </c>
      <c r="I11" s="31">
        <v>0.7381944444444444</v>
      </c>
      <c r="J11" s="6">
        <f t="shared" si="4"/>
        <v>0.23622222222222222</v>
      </c>
      <c r="K11" s="84">
        <v>15</v>
      </c>
      <c r="L11" s="16">
        <f t="shared" si="5"/>
        <v>0.023812724014336914</v>
      </c>
      <c r="M11" s="153"/>
    </row>
    <row r="12" spans="1:13" ht="28.5" customHeight="1">
      <c r="A12" s="82"/>
      <c r="B12" s="5" t="s">
        <v>36</v>
      </c>
      <c r="C12" s="22">
        <v>0.22847222222222222</v>
      </c>
      <c r="D12" s="21">
        <f t="shared" si="0"/>
        <v>0.24097222222222228</v>
      </c>
      <c r="E12" s="6">
        <v>0.4694444444444445</v>
      </c>
      <c r="F12" s="21">
        <f t="shared" si="2"/>
        <v>0.2523297491039425</v>
      </c>
      <c r="G12" s="141">
        <f t="shared" si="3"/>
        <v>0.721774193548387</v>
      </c>
      <c r="H12" s="23">
        <f t="shared" si="1"/>
        <v>0.2466509856630824</v>
      </c>
      <c r="I12" s="42">
        <v>0.7458333333333332</v>
      </c>
      <c r="J12" s="6">
        <f t="shared" si="4"/>
        <v>0.23866666666666664</v>
      </c>
      <c r="K12" s="84">
        <v>16</v>
      </c>
      <c r="L12" s="16">
        <f t="shared" si="5"/>
        <v>0.024059139784946233</v>
      </c>
      <c r="M12" s="153"/>
    </row>
    <row r="13" spans="1:13" ht="28.5" customHeight="1">
      <c r="A13" s="82"/>
      <c r="B13" s="5" t="s">
        <v>44</v>
      </c>
      <c r="C13" s="22">
        <v>0.22569444444444445</v>
      </c>
      <c r="D13" s="21">
        <f t="shared" si="0"/>
        <v>0.25277777777777777</v>
      </c>
      <c r="E13" s="6">
        <v>0.4784722222222222</v>
      </c>
      <c r="F13" s="21">
        <f t="shared" si="2"/>
        <v>0.2574148745519713</v>
      </c>
      <c r="G13" s="141">
        <f t="shared" si="3"/>
        <v>0.7358870967741935</v>
      </c>
      <c r="H13" s="23">
        <f t="shared" si="1"/>
        <v>0.25509632616487454</v>
      </c>
      <c r="I13" s="31">
        <v>0.7604166666666666</v>
      </c>
      <c r="J13" s="6">
        <f t="shared" si="4"/>
        <v>0.24333333333333335</v>
      </c>
      <c r="K13" s="84">
        <v>21</v>
      </c>
      <c r="L13" s="16">
        <f t="shared" si="5"/>
        <v>0.024529569892473117</v>
      </c>
      <c r="M13" s="153"/>
    </row>
    <row r="14" spans="1:13" ht="28.5" customHeight="1">
      <c r="A14" s="82"/>
      <c r="B14" s="5" t="s">
        <v>49</v>
      </c>
      <c r="C14" s="22">
        <v>0.22708333333333333</v>
      </c>
      <c r="D14" s="21">
        <f t="shared" si="0"/>
        <v>0.25625</v>
      </c>
      <c r="E14" s="6">
        <v>0.48333333333333334</v>
      </c>
      <c r="F14" s="21">
        <f t="shared" si="2"/>
        <v>0.2565860215053764</v>
      </c>
      <c r="G14" s="141">
        <f t="shared" si="3"/>
        <v>0.7399193548387097</v>
      </c>
      <c r="H14" s="23">
        <f t="shared" si="1"/>
        <v>0.2564180107526882</v>
      </c>
      <c r="I14" s="31">
        <v>0.7645833333333334</v>
      </c>
      <c r="J14" s="6">
        <f t="shared" si="4"/>
        <v>0.2446666666666667</v>
      </c>
      <c r="K14" s="84">
        <v>23</v>
      </c>
      <c r="L14" s="16">
        <f t="shared" si="5"/>
        <v>0.024663978494623658</v>
      </c>
      <c r="M14" s="153"/>
    </row>
    <row r="15" spans="1:13" ht="28.5" customHeight="1">
      <c r="A15" s="82"/>
      <c r="B15" s="5" t="s">
        <v>37</v>
      </c>
      <c r="C15" s="22">
        <v>0.2388888888888889</v>
      </c>
      <c r="D15" s="21">
        <f t="shared" si="0"/>
        <v>0.2645833333333333</v>
      </c>
      <c r="E15" s="6">
        <v>0.5034722222222222</v>
      </c>
      <c r="F15" s="21">
        <f t="shared" si="2"/>
        <v>0.25257616487455203</v>
      </c>
      <c r="G15" s="141">
        <f t="shared" si="3"/>
        <v>0.7560483870967742</v>
      </c>
      <c r="H15" s="23">
        <f t="shared" si="1"/>
        <v>0.25857974910394266</v>
      </c>
      <c r="I15" s="31">
        <v>0.78125</v>
      </c>
      <c r="J15" s="6">
        <f t="shared" si="4"/>
        <v>0.25</v>
      </c>
      <c r="K15" s="84">
        <v>31</v>
      </c>
      <c r="L15" s="16">
        <f t="shared" si="5"/>
        <v>0.02520161290322581</v>
      </c>
      <c r="M15" s="153"/>
    </row>
    <row r="16" spans="1:13" ht="28.5" customHeight="1">
      <c r="A16" s="82"/>
      <c r="B16" s="5" t="s">
        <v>94</v>
      </c>
      <c r="C16" s="22">
        <v>0.24166666666666667</v>
      </c>
      <c r="D16" s="21">
        <f t="shared" si="0"/>
        <v>0.2618055555555555</v>
      </c>
      <c r="E16" s="6">
        <v>0.5034722222222222</v>
      </c>
      <c r="F16" s="21">
        <f t="shared" si="2"/>
        <v>0.25324820788530467</v>
      </c>
      <c r="G16" s="141">
        <f t="shared" si="3"/>
        <v>0.7567204301075269</v>
      </c>
      <c r="H16" s="23">
        <f t="shared" si="1"/>
        <v>0.2575268817204301</v>
      </c>
      <c r="I16" s="31">
        <v>0.7819444444444444</v>
      </c>
      <c r="J16" s="6">
        <f t="shared" si="4"/>
        <v>0.25022222222222223</v>
      </c>
      <c r="K16" s="84">
        <v>32</v>
      </c>
      <c r="L16" s="16">
        <f t="shared" si="5"/>
        <v>0.025224014336917563</v>
      </c>
      <c r="M16" s="153"/>
    </row>
    <row r="17" spans="1:13" ht="28.5" customHeight="1">
      <c r="A17" s="82"/>
      <c r="B17" s="5" t="s">
        <v>38</v>
      </c>
      <c r="C17" s="22">
        <v>0.2340277777777778</v>
      </c>
      <c r="D17" s="21">
        <f t="shared" si="0"/>
        <v>0.2666666666666666</v>
      </c>
      <c r="E17" s="6">
        <v>0.5006944444444444</v>
      </c>
      <c r="F17" s="21">
        <f t="shared" si="2"/>
        <v>0.26005824372759856</v>
      </c>
      <c r="G17" s="141">
        <f t="shared" si="3"/>
        <v>0.760752688172043</v>
      </c>
      <c r="H17" s="23">
        <f t="shared" si="1"/>
        <v>0.2633624551971326</v>
      </c>
      <c r="I17" s="31">
        <v>0.7861111111111111</v>
      </c>
      <c r="J17" s="6">
        <f t="shared" si="4"/>
        <v>0.25155555555555553</v>
      </c>
      <c r="K17" s="84">
        <v>34</v>
      </c>
      <c r="L17" s="16">
        <f t="shared" si="5"/>
        <v>0.0253584229390681</v>
      </c>
      <c r="M17" s="153"/>
    </row>
    <row r="18" spans="1:13" ht="28.5" customHeight="1">
      <c r="A18" s="82"/>
      <c r="B18" s="5" t="s">
        <v>121</v>
      </c>
      <c r="C18" s="22">
        <v>0.23819444444444446</v>
      </c>
      <c r="D18" s="21">
        <f t="shared" si="0"/>
        <v>0.26597222222222217</v>
      </c>
      <c r="E18" s="6">
        <v>0.5041666666666667</v>
      </c>
      <c r="F18" s="21">
        <f t="shared" si="2"/>
        <v>0.268010752688172</v>
      </c>
      <c r="G18" s="141">
        <f t="shared" si="3"/>
        <v>0.7721774193548386</v>
      </c>
      <c r="H18" s="23">
        <f t="shared" si="1"/>
        <v>0.2669914874551971</v>
      </c>
      <c r="I18" s="31">
        <v>0.7979166666666666</v>
      </c>
      <c r="J18" s="6">
        <f t="shared" si="4"/>
        <v>0.2553333333333333</v>
      </c>
      <c r="K18" s="84">
        <v>38</v>
      </c>
      <c r="L18" s="16">
        <f t="shared" si="5"/>
        <v>0.02573924731182796</v>
      </c>
      <c r="M18" s="153"/>
    </row>
    <row r="19" spans="1:13" ht="28.5" customHeight="1">
      <c r="A19" s="82"/>
      <c r="B19" s="5" t="s">
        <v>97</v>
      </c>
      <c r="C19" s="22">
        <v>0.23958333333333334</v>
      </c>
      <c r="D19" s="21">
        <f t="shared" si="0"/>
        <v>0.28055555555555545</v>
      </c>
      <c r="E19" s="6">
        <v>0.5201388888888888</v>
      </c>
      <c r="F19" s="21">
        <f t="shared" si="2"/>
        <v>0.26144713261648755</v>
      </c>
      <c r="G19" s="141">
        <f t="shared" si="3"/>
        <v>0.7815860215053764</v>
      </c>
      <c r="H19" s="23">
        <f t="shared" si="1"/>
        <v>0.2710013440860215</v>
      </c>
      <c r="I19" s="31">
        <v>0.8076388888888889</v>
      </c>
      <c r="J19" s="6">
        <f t="shared" si="4"/>
        <v>0.2584444444444444</v>
      </c>
      <c r="K19" s="84">
        <v>42</v>
      </c>
      <c r="L19" s="16">
        <f t="shared" si="5"/>
        <v>0.02605286738351255</v>
      </c>
      <c r="M19" s="153"/>
    </row>
    <row r="20" spans="1:13" ht="28.5" customHeight="1">
      <c r="A20" s="82"/>
      <c r="B20" s="5" t="s">
        <v>84</v>
      </c>
      <c r="C20" s="22">
        <v>0.2465277777777778</v>
      </c>
      <c r="D20" s="21">
        <f t="shared" si="0"/>
        <v>0.27222222222222225</v>
      </c>
      <c r="E20" s="6">
        <v>0.51875</v>
      </c>
      <c r="F20" s="21">
        <f t="shared" si="2"/>
        <v>0.2682123655913978</v>
      </c>
      <c r="G20" s="141">
        <f t="shared" si="3"/>
        <v>0.7869623655913979</v>
      </c>
      <c r="H20" s="23">
        <f t="shared" si="1"/>
        <v>0.27021729390681004</v>
      </c>
      <c r="I20" s="31">
        <v>0.8131944444444444</v>
      </c>
      <c r="J20" s="6">
        <f t="shared" si="4"/>
        <v>0.26022222222222224</v>
      </c>
      <c r="K20" s="84">
        <v>43</v>
      </c>
      <c r="L20" s="16">
        <f t="shared" si="5"/>
        <v>0.026232078853046594</v>
      </c>
      <c r="M20" s="153"/>
    </row>
    <row r="21" spans="1:13" ht="15.75" customHeight="1">
      <c r="A21" s="82"/>
      <c r="B21" s="5" t="s">
        <v>1</v>
      </c>
      <c r="C21" s="22"/>
      <c r="D21" s="21"/>
      <c r="E21" s="6"/>
      <c r="F21" s="21"/>
      <c r="G21" s="141"/>
      <c r="H21" s="23"/>
      <c r="I21" s="31"/>
      <c r="J21" s="6"/>
      <c r="K21" s="84"/>
      <c r="L21" s="153"/>
      <c r="M21" s="153"/>
    </row>
    <row r="22" spans="1:12" ht="28.5" customHeight="1">
      <c r="A22" s="82"/>
      <c r="B22" s="162"/>
      <c r="C22" s="101"/>
      <c r="D22" s="202" t="s">
        <v>179</v>
      </c>
      <c r="E22" s="202"/>
      <c r="F22" s="209"/>
      <c r="H22" s="213" t="s">
        <v>201</v>
      </c>
      <c r="I22" s="208" t="s">
        <v>177</v>
      </c>
      <c r="K22" s="188">
        <v>52</v>
      </c>
      <c r="L22" s="153"/>
    </row>
    <row r="23" spans="2:12" ht="16.5" thickBot="1">
      <c r="B23" s="70" t="s">
        <v>65</v>
      </c>
      <c r="C23" s="192" t="s">
        <v>2</v>
      </c>
      <c r="D23" s="192" t="s">
        <v>3</v>
      </c>
      <c r="E23" s="29" t="s">
        <v>13</v>
      </c>
      <c r="F23" s="192" t="s">
        <v>14</v>
      </c>
      <c r="G23" s="29" t="s">
        <v>15</v>
      </c>
      <c r="H23" s="158" t="s">
        <v>22</v>
      </c>
      <c r="I23" s="193" t="s">
        <v>4</v>
      </c>
      <c r="J23" s="29" t="s">
        <v>5</v>
      </c>
      <c r="K23" s="61" t="s">
        <v>39</v>
      </c>
      <c r="L23" s="15" t="s">
        <v>1</v>
      </c>
    </row>
    <row r="24" spans="1:12" ht="25.5" customHeight="1" thickTop="1">
      <c r="A24" s="82"/>
      <c r="B24" s="5" t="s">
        <v>62</v>
      </c>
      <c r="C24" s="22">
        <v>0.24583333333333335</v>
      </c>
      <c r="D24" s="21">
        <f aca="true" t="shared" si="6" ref="D24:D38">+E24-C24</f>
        <v>0.2729166666666667</v>
      </c>
      <c r="E24" s="6">
        <v>0.51875</v>
      </c>
      <c r="F24" s="21">
        <f aca="true" t="shared" si="7" ref="F24:F38">+G24-E24</f>
        <v>0.2675403225806451</v>
      </c>
      <c r="G24" s="141">
        <f aca="true" t="shared" si="8" ref="G24:G38">+I24-L24</f>
        <v>0.7862903225806451</v>
      </c>
      <c r="H24" s="23">
        <f aca="true" t="shared" si="9" ref="H24:H38">AVERAGE(F24,D24)</f>
        <v>0.2702284946236559</v>
      </c>
      <c r="I24" s="42">
        <v>0.8125</v>
      </c>
      <c r="J24" s="6">
        <f aca="true" t="shared" si="10" ref="J24:J38">(+I24/5000)*1600</f>
        <v>0.26</v>
      </c>
      <c r="K24" s="79">
        <v>3</v>
      </c>
      <c r="L24" s="16">
        <f aca="true" t="shared" si="11" ref="L24:L38">+(I24/3.1)*0.1</f>
        <v>0.02620967741935484</v>
      </c>
    </row>
    <row r="25" spans="1:12" ht="25.5" customHeight="1">
      <c r="A25" s="82"/>
      <c r="B25" s="5" t="s">
        <v>20</v>
      </c>
      <c r="C25" s="22">
        <v>0.25</v>
      </c>
      <c r="D25" s="21">
        <f t="shared" si="6"/>
        <v>0.2777777777777778</v>
      </c>
      <c r="E25" s="6">
        <v>0.5277777777777778</v>
      </c>
      <c r="F25" s="21">
        <f t="shared" si="7"/>
        <v>0.2625448028673836</v>
      </c>
      <c r="G25" s="141">
        <f t="shared" si="8"/>
        <v>0.7903225806451614</v>
      </c>
      <c r="H25" s="23">
        <f t="shared" si="9"/>
        <v>0.2701612903225807</v>
      </c>
      <c r="I25" s="42">
        <v>0.8166666666666668</v>
      </c>
      <c r="J25" s="6">
        <f t="shared" si="10"/>
        <v>0.26133333333333336</v>
      </c>
      <c r="K25" s="79">
        <v>5</v>
      </c>
      <c r="L25" s="16">
        <f t="shared" si="11"/>
        <v>0.026344086021505383</v>
      </c>
    </row>
    <row r="26" spans="1:12" ht="25.5" customHeight="1">
      <c r="A26" s="82"/>
      <c r="B26" s="5" t="s">
        <v>50</v>
      </c>
      <c r="C26" s="22">
        <v>0.24583333333333335</v>
      </c>
      <c r="D26" s="21">
        <f t="shared" si="6"/>
        <v>0.2833333333333333</v>
      </c>
      <c r="E26" s="6">
        <v>0.5291666666666667</v>
      </c>
      <c r="F26" s="21">
        <f t="shared" si="7"/>
        <v>0.2651881720430107</v>
      </c>
      <c r="G26" s="141">
        <f t="shared" si="8"/>
        <v>0.7943548387096774</v>
      </c>
      <c r="H26" s="23">
        <f t="shared" si="9"/>
        <v>0.274260752688172</v>
      </c>
      <c r="I26" s="25">
        <v>0.8208333333333333</v>
      </c>
      <c r="J26" s="6">
        <f t="shared" si="10"/>
        <v>0.26266666666666666</v>
      </c>
      <c r="K26" s="180">
        <v>6</v>
      </c>
      <c r="L26" s="16">
        <f t="shared" si="11"/>
        <v>0.026478494623655913</v>
      </c>
    </row>
    <row r="27" spans="1:12" ht="25.5" customHeight="1">
      <c r="A27" s="82"/>
      <c r="B27" s="5" t="s">
        <v>165</v>
      </c>
      <c r="C27" s="22">
        <v>0.24583333333333335</v>
      </c>
      <c r="D27" s="21">
        <f t="shared" si="6"/>
        <v>0.2777777777777778</v>
      </c>
      <c r="E27" s="6">
        <v>0.5236111111111111</v>
      </c>
      <c r="F27" s="21">
        <f t="shared" si="7"/>
        <v>0.2754480286738351</v>
      </c>
      <c r="G27" s="141">
        <f t="shared" si="8"/>
        <v>0.7990591397849462</v>
      </c>
      <c r="H27" s="23">
        <f t="shared" si="9"/>
        <v>0.27661290322580645</v>
      </c>
      <c r="I27" s="25">
        <v>0.8256944444444444</v>
      </c>
      <c r="J27" s="6">
        <f t="shared" si="10"/>
        <v>0.2642222222222222</v>
      </c>
      <c r="K27" s="74">
        <v>9</v>
      </c>
      <c r="L27" s="16">
        <f t="shared" si="11"/>
        <v>0.026635304659498205</v>
      </c>
    </row>
    <row r="28" spans="1:12" ht="25.5" customHeight="1">
      <c r="A28" s="82"/>
      <c r="B28" s="5" t="s">
        <v>51</v>
      </c>
      <c r="C28" s="22">
        <v>0.24583333333333335</v>
      </c>
      <c r="D28" s="21">
        <f t="shared" si="6"/>
        <v>0.29513888888888884</v>
      </c>
      <c r="E28" s="6">
        <v>0.5409722222222222</v>
      </c>
      <c r="F28" s="21">
        <f t="shared" si="7"/>
        <v>0.2769041218637994</v>
      </c>
      <c r="G28" s="141">
        <f t="shared" si="8"/>
        <v>0.8178763440860216</v>
      </c>
      <c r="H28" s="23">
        <f t="shared" si="9"/>
        <v>0.28602150537634413</v>
      </c>
      <c r="I28" s="25">
        <v>0.845138888888889</v>
      </c>
      <c r="J28" s="6">
        <f t="shared" si="10"/>
        <v>0.2704444444444445</v>
      </c>
      <c r="K28" s="74">
        <v>15</v>
      </c>
      <c r="L28" s="16">
        <f t="shared" si="11"/>
        <v>0.02726254480286739</v>
      </c>
    </row>
    <row r="29" spans="1:12" ht="25.5" customHeight="1">
      <c r="A29" s="82"/>
      <c r="B29" s="5" t="s">
        <v>122</v>
      </c>
      <c r="C29" s="22">
        <v>0.24930555555555556</v>
      </c>
      <c r="D29" s="21">
        <f t="shared" si="6"/>
        <v>0.29236111111111107</v>
      </c>
      <c r="E29" s="6">
        <v>0.5416666666666666</v>
      </c>
      <c r="F29" s="21">
        <f t="shared" si="7"/>
        <v>0.2856182795698925</v>
      </c>
      <c r="G29" s="141">
        <f t="shared" si="8"/>
        <v>0.8272849462365591</v>
      </c>
      <c r="H29" s="23">
        <f t="shared" si="9"/>
        <v>0.2889896953405018</v>
      </c>
      <c r="I29" s="25">
        <v>0.8548611111111111</v>
      </c>
      <c r="J29" s="6">
        <f t="shared" si="10"/>
        <v>0.27355555555555555</v>
      </c>
      <c r="K29" s="74">
        <v>17</v>
      </c>
      <c r="L29" s="16">
        <f t="shared" si="11"/>
        <v>0.02757616487455197</v>
      </c>
    </row>
    <row r="30" spans="1:12" ht="25.5" customHeight="1">
      <c r="A30" s="82"/>
      <c r="B30" s="5" t="s">
        <v>45</v>
      </c>
      <c r="C30" s="22">
        <v>0.25625</v>
      </c>
      <c r="D30" s="21">
        <f t="shared" si="6"/>
        <v>0.30000000000000004</v>
      </c>
      <c r="E30" s="6">
        <v>0.55625</v>
      </c>
      <c r="F30" s="21">
        <f t="shared" si="7"/>
        <v>0.30127688172043</v>
      </c>
      <c r="G30" s="141">
        <f t="shared" si="8"/>
        <v>0.85752688172043</v>
      </c>
      <c r="H30" s="23">
        <f t="shared" si="9"/>
        <v>0.300638440860215</v>
      </c>
      <c r="I30" s="42">
        <v>0.8861111111111111</v>
      </c>
      <c r="J30" s="6">
        <f t="shared" si="10"/>
        <v>0.28355555555555556</v>
      </c>
      <c r="K30" s="79">
        <v>25</v>
      </c>
      <c r="L30" s="16">
        <f t="shared" si="11"/>
        <v>0.028584229390681004</v>
      </c>
    </row>
    <row r="31" spans="1:12" ht="25.5" customHeight="1">
      <c r="A31" s="82"/>
      <c r="B31" s="5" t="s">
        <v>192</v>
      </c>
      <c r="C31" s="22">
        <v>0.2673611111111111</v>
      </c>
      <c r="D31" s="21">
        <f t="shared" si="6"/>
        <v>0.30902777777777785</v>
      </c>
      <c r="E31" s="6">
        <v>0.576388888888889</v>
      </c>
      <c r="F31" s="21">
        <f t="shared" si="7"/>
        <v>0.3066756272401433</v>
      </c>
      <c r="G31" s="141">
        <f t="shared" si="8"/>
        <v>0.8830645161290323</v>
      </c>
      <c r="H31" s="23">
        <f t="shared" si="9"/>
        <v>0.30785170250896055</v>
      </c>
      <c r="I31" s="42">
        <v>0.9125</v>
      </c>
      <c r="J31" s="6">
        <f t="shared" si="10"/>
        <v>0.292</v>
      </c>
      <c r="K31" s="79">
        <v>34</v>
      </c>
      <c r="L31" s="16">
        <f t="shared" si="11"/>
        <v>0.02943548387096774</v>
      </c>
    </row>
    <row r="32" spans="1:12" ht="25.5" customHeight="1">
      <c r="A32" s="82"/>
      <c r="B32" s="5" t="s">
        <v>197</v>
      </c>
      <c r="C32" s="22">
        <v>0.2736111111111111</v>
      </c>
      <c r="D32" s="21">
        <f t="shared" si="6"/>
        <v>0.3131944444444445</v>
      </c>
      <c r="E32" s="6">
        <v>0.5868055555555556</v>
      </c>
      <c r="F32" s="21">
        <f t="shared" si="7"/>
        <v>0.3204525089605734</v>
      </c>
      <c r="G32" s="141">
        <f t="shared" si="8"/>
        <v>0.907258064516129</v>
      </c>
      <c r="H32" s="23">
        <f t="shared" si="9"/>
        <v>0.316823476702509</v>
      </c>
      <c r="I32" s="42">
        <v>0.9375</v>
      </c>
      <c r="J32" s="6">
        <f t="shared" si="10"/>
        <v>0.3</v>
      </c>
      <c r="K32" s="79">
        <v>37</v>
      </c>
      <c r="L32" s="16">
        <f t="shared" si="11"/>
        <v>0.03024193548387097</v>
      </c>
    </row>
    <row r="33" spans="1:12" ht="25.5" customHeight="1">
      <c r="A33" s="82"/>
      <c r="B33" s="5" t="s">
        <v>152</v>
      </c>
      <c r="C33" s="22">
        <v>0.2826388888888889</v>
      </c>
      <c r="D33" s="21">
        <f t="shared" si="6"/>
        <v>0.3125</v>
      </c>
      <c r="E33" s="6">
        <v>0.5951388888888889</v>
      </c>
      <c r="F33" s="21">
        <f t="shared" si="7"/>
        <v>0.31615143369175636</v>
      </c>
      <c r="G33" s="141">
        <f t="shared" si="8"/>
        <v>0.9112903225806452</v>
      </c>
      <c r="H33" s="23">
        <f t="shared" si="9"/>
        <v>0.3143257168458782</v>
      </c>
      <c r="I33" s="31">
        <v>0.9416666666666668</v>
      </c>
      <c r="J33" s="6">
        <f t="shared" si="10"/>
        <v>0.30133333333333334</v>
      </c>
      <c r="K33" s="84">
        <v>38</v>
      </c>
      <c r="L33" s="16">
        <f t="shared" si="11"/>
        <v>0.03037634408602151</v>
      </c>
    </row>
    <row r="34" spans="1:12" ht="25.5" customHeight="1">
      <c r="A34" s="82"/>
      <c r="B34" s="5" t="s">
        <v>123</v>
      </c>
      <c r="C34" s="22">
        <v>0.29305555555555557</v>
      </c>
      <c r="D34" s="21">
        <f t="shared" si="6"/>
        <v>0.3277777777777778</v>
      </c>
      <c r="E34" s="6">
        <v>0.6208333333333333</v>
      </c>
      <c r="F34" s="21">
        <f t="shared" si="7"/>
        <v>0.33077956989247315</v>
      </c>
      <c r="G34" s="141">
        <f t="shared" si="8"/>
        <v>0.9516129032258065</v>
      </c>
      <c r="H34" s="23">
        <f t="shared" si="9"/>
        <v>0.32927867383512543</v>
      </c>
      <c r="I34" s="31">
        <v>0.9833333333333334</v>
      </c>
      <c r="J34" s="6">
        <f t="shared" si="10"/>
        <v>0.3146666666666667</v>
      </c>
      <c r="K34" s="79">
        <v>47</v>
      </c>
      <c r="L34" s="16">
        <f t="shared" si="11"/>
        <v>0.031720430107526884</v>
      </c>
    </row>
    <row r="35" spans="1:12" ht="25.5" customHeight="1">
      <c r="A35" s="82"/>
      <c r="B35" s="5" t="s">
        <v>88</v>
      </c>
      <c r="C35" s="22">
        <v>0.28958333333333336</v>
      </c>
      <c r="D35" s="21">
        <f t="shared" si="6"/>
        <v>0.34236111111111106</v>
      </c>
      <c r="E35" s="6">
        <v>0.6319444444444444</v>
      </c>
      <c r="F35" s="21">
        <f t="shared" si="7"/>
        <v>0.32974910394265233</v>
      </c>
      <c r="G35" s="141">
        <f t="shared" si="8"/>
        <v>0.9616935483870968</v>
      </c>
      <c r="H35" s="23">
        <f t="shared" si="9"/>
        <v>0.3360551075268817</v>
      </c>
      <c r="I35" s="179">
        <v>0.99375</v>
      </c>
      <c r="J35" s="6">
        <f t="shared" si="10"/>
        <v>0.318</v>
      </c>
      <c r="K35" s="180">
        <v>49</v>
      </c>
      <c r="L35" s="16">
        <f t="shared" si="11"/>
        <v>0.03205645161290323</v>
      </c>
    </row>
    <row r="36" spans="1:12" ht="25.5" customHeight="1">
      <c r="A36" s="82"/>
      <c r="B36" s="5" t="s">
        <v>113</v>
      </c>
      <c r="C36" s="22">
        <v>0.3020833333333333</v>
      </c>
      <c r="D36" s="21">
        <f t="shared" si="6"/>
        <v>0.3506944444444445</v>
      </c>
      <c r="E36" s="6">
        <v>0.6527777777777778</v>
      </c>
      <c r="F36" s="21">
        <f t="shared" si="7"/>
        <v>0.323700716845878</v>
      </c>
      <c r="G36" s="141">
        <f t="shared" si="8"/>
        <v>0.9764784946236558</v>
      </c>
      <c r="H36" s="23">
        <f t="shared" si="9"/>
        <v>0.33719758064516125</v>
      </c>
      <c r="I36" s="179" t="s">
        <v>202</v>
      </c>
      <c r="J36" s="6">
        <f t="shared" si="10"/>
        <v>0.32288888888888884</v>
      </c>
      <c r="K36" s="74">
        <v>51</v>
      </c>
      <c r="L36" s="16">
        <f t="shared" si="11"/>
        <v>0.03254928315412186</v>
      </c>
    </row>
    <row r="37" spans="1:12" ht="25.5" customHeight="1">
      <c r="A37" s="82"/>
      <c r="B37" s="5" t="s">
        <v>198</v>
      </c>
      <c r="C37" s="22">
        <v>0.3020833333333333</v>
      </c>
      <c r="D37" s="21">
        <f t="shared" si="6"/>
        <v>0.3506944444444445</v>
      </c>
      <c r="E37" s="6">
        <v>0.6527777777777778</v>
      </c>
      <c r="F37" s="21">
        <f t="shared" si="7"/>
        <v>0.3310931899641576</v>
      </c>
      <c r="G37" s="141">
        <f t="shared" si="8"/>
        <v>0.9838709677419354</v>
      </c>
      <c r="H37" s="23">
        <f t="shared" si="9"/>
        <v>0.340893817204301</v>
      </c>
      <c r="I37" s="179" t="s">
        <v>204</v>
      </c>
      <c r="J37" s="6">
        <f t="shared" si="10"/>
        <v>0.3253333333333333</v>
      </c>
      <c r="K37" s="74">
        <v>54</v>
      </c>
      <c r="L37" s="16">
        <f t="shared" si="11"/>
        <v>0.032795698924731186</v>
      </c>
    </row>
    <row r="38" spans="1:12" ht="25.5" customHeight="1">
      <c r="A38" s="82"/>
      <c r="B38" s="5" t="s">
        <v>114</v>
      </c>
      <c r="C38" s="22">
        <v>0.31319444444444444</v>
      </c>
      <c r="D38" s="21">
        <f t="shared" si="6"/>
        <v>0.3534722222222222</v>
      </c>
      <c r="E38" s="6">
        <v>0.6666666666666666</v>
      </c>
      <c r="F38" s="21">
        <f t="shared" si="7"/>
        <v>0.32392473118279563</v>
      </c>
      <c r="G38" s="141">
        <f t="shared" si="8"/>
        <v>0.9905913978494623</v>
      </c>
      <c r="H38" s="23">
        <f t="shared" si="9"/>
        <v>0.3386984767025089</v>
      </c>
      <c r="I38" s="179" t="s">
        <v>203</v>
      </c>
      <c r="J38" s="6">
        <f t="shared" si="10"/>
        <v>0.32755555555555554</v>
      </c>
      <c r="K38" s="74">
        <v>55</v>
      </c>
      <c r="L38" s="16">
        <f t="shared" si="11"/>
        <v>0.033019713261648743</v>
      </c>
    </row>
    <row r="39" spans="2:12" ht="26.25" customHeight="1" thickBot="1">
      <c r="B39" s="14"/>
      <c r="C39" s="62" t="s">
        <v>1</v>
      </c>
      <c r="D39" s="200" t="s">
        <v>179</v>
      </c>
      <c r="E39" s="200"/>
      <c r="F39" s="210"/>
      <c r="G39" s="63"/>
      <c r="H39" s="214" t="s">
        <v>205</v>
      </c>
      <c r="I39" s="212" t="s">
        <v>177</v>
      </c>
      <c r="J39" s="63"/>
      <c r="K39" s="211">
        <v>64</v>
      </c>
      <c r="L39" s="16" t="s">
        <v>1</v>
      </c>
    </row>
    <row r="40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7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5"/>
  <sheetViews>
    <sheetView zoomScalePageLayoutView="0" workbookViewId="0" topLeftCell="A3">
      <selection activeCell="L7" sqref="L7"/>
    </sheetView>
  </sheetViews>
  <sheetFormatPr defaultColWidth="9.140625" defaultRowHeight="12.75"/>
  <cols>
    <col min="1" max="1" width="3.00390625" style="0" customWidth="1"/>
    <col min="2" max="2" width="18.57421875" style="0" customWidth="1"/>
    <col min="4" max="4" width="10.140625" style="0" customWidth="1"/>
    <col min="5" max="5" width="8.28125" style="0" customWidth="1"/>
    <col min="6" max="6" width="10.140625" style="0" customWidth="1"/>
    <col min="8" max="9" width="10.7109375" style="0" customWidth="1"/>
    <col min="10" max="10" width="11.8515625" style="0" customWidth="1"/>
    <col min="11" max="11" width="8.140625" style="0" customWidth="1"/>
    <col min="12" max="13" width="8.140625" style="107" customWidth="1"/>
    <col min="14" max="14" width="10.140625" style="0" customWidth="1"/>
  </cols>
  <sheetData>
    <row r="2" ht="13.5" thickBot="1"/>
    <row r="3" spans="2:13" ht="16.5" thickTop="1">
      <c r="B3" s="57" t="s">
        <v>208</v>
      </c>
      <c r="C3" s="46" t="s">
        <v>1</v>
      </c>
      <c r="D3" s="46"/>
      <c r="E3" s="46"/>
      <c r="F3" s="46"/>
      <c r="G3" s="46"/>
      <c r="H3" s="47"/>
      <c r="I3" s="58" t="s">
        <v>174</v>
      </c>
      <c r="J3" s="46"/>
      <c r="K3" s="50"/>
      <c r="L3" s="110"/>
      <c r="M3" s="110"/>
    </row>
    <row r="4" spans="2:14" ht="15.75">
      <c r="B4" s="59" t="s">
        <v>12</v>
      </c>
      <c r="C4" s="2" t="s">
        <v>1</v>
      </c>
      <c r="D4" s="2"/>
      <c r="E4" s="2" t="s">
        <v>1</v>
      </c>
      <c r="F4" s="30" t="s">
        <v>1</v>
      </c>
      <c r="G4" s="2"/>
      <c r="H4" s="3"/>
      <c r="I4" s="39" t="s">
        <v>1</v>
      </c>
      <c r="J4" s="2"/>
      <c r="K4" s="52"/>
      <c r="L4" s="110"/>
      <c r="M4" s="110"/>
      <c r="N4" s="15"/>
    </row>
    <row r="5" spans="2:14" ht="12.75" customHeight="1" thickBot="1">
      <c r="B5" s="59" t="s">
        <v>210</v>
      </c>
      <c r="C5" s="2"/>
      <c r="D5" s="2"/>
      <c r="E5" s="2" t="s">
        <v>1</v>
      </c>
      <c r="F5" s="30"/>
      <c r="G5" s="220" t="s">
        <v>1</v>
      </c>
      <c r="H5" s="3"/>
      <c r="I5" s="39"/>
      <c r="J5" s="2"/>
      <c r="K5" s="52"/>
      <c r="L5" s="223" t="s">
        <v>212</v>
      </c>
      <c r="M5" s="223"/>
      <c r="N5" s="15"/>
    </row>
    <row r="6" spans="2:14" ht="17.25" thickBot="1" thickTop="1">
      <c r="B6" s="194" t="s">
        <v>30</v>
      </c>
      <c r="C6" s="195" t="s">
        <v>2</v>
      </c>
      <c r="D6" s="195" t="s">
        <v>3</v>
      </c>
      <c r="E6" s="91" t="s">
        <v>13</v>
      </c>
      <c r="F6" s="195" t="s">
        <v>14</v>
      </c>
      <c r="G6" s="36" t="s">
        <v>15</v>
      </c>
      <c r="H6" s="196" t="s">
        <v>22</v>
      </c>
      <c r="I6" s="197" t="s">
        <v>4</v>
      </c>
      <c r="J6" s="91" t="s">
        <v>5</v>
      </c>
      <c r="K6" s="96" t="s">
        <v>39</v>
      </c>
      <c r="L6" s="224">
        <v>40801</v>
      </c>
      <c r="M6" s="224"/>
      <c r="N6" s="15"/>
    </row>
    <row r="7" spans="1:15" ht="28.5" customHeight="1" thickTop="1">
      <c r="A7" s="82"/>
      <c r="B7" s="40" t="s">
        <v>35</v>
      </c>
      <c r="C7" s="168">
        <v>0.2222222222222222</v>
      </c>
      <c r="D7" s="82">
        <f aca="true" t="shared" si="0" ref="D7:D32">+E7-C7</f>
        <v>0.2243055555555556</v>
      </c>
      <c r="E7" s="34">
        <v>0.4465277777777778</v>
      </c>
      <c r="F7" s="21">
        <f aca="true" t="shared" si="1" ref="F7:F32">+G7-E7</f>
        <v>0.17638888888888887</v>
      </c>
      <c r="G7" s="141">
        <v>0.6229166666666667</v>
      </c>
      <c r="H7" s="23">
        <f aca="true" t="shared" si="2" ref="H7:H32">AVERAGE(F7,D7)</f>
        <v>0.20034722222222223</v>
      </c>
      <c r="I7" s="42">
        <v>0.6666666666666666</v>
      </c>
      <c r="J7" s="6">
        <f>+I7/3.10685596</f>
        <v>0.21457920008195897</v>
      </c>
      <c r="K7" s="84">
        <v>3</v>
      </c>
      <c r="L7" s="225" t="s">
        <v>213</v>
      </c>
      <c r="M7" s="225"/>
      <c r="N7" s="16">
        <f>+(I7/3.10685596)*0.11</f>
        <v>0.023603712009015485</v>
      </c>
      <c r="O7" s="153"/>
    </row>
    <row r="8" spans="1:17" ht="28.5" customHeight="1">
      <c r="A8" s="82"/>
      <c r="B8" s="5" t="s">
        <v>42</v>
      </c>
      <c r="C8" s="22">
        <v>0.2236111111111111</v>
      </c>
      <c r="D8" s="21">
        <f t="shared" si="0"/>
        <v>0.23125</v>
      </c>
      <c r="E8" s="6">
        <v>0.4548611111111111</v>
      </c>
      <c r="F8" s="21">
        <f t="shared" si="1"/>
        <v>0.2290631354570783</v>
      </c>
      <c r="G8" s="141">
        <f aca="true" t="shared" si="3" ref="G8:G32">+I8-N8</f>
        <v>0.6839242465681894</v>
      </c>
      <c r="H8" s="23">
        <f t="shared" si="2"/>
        <v>0.23015656772853915</v>
      </c>
      <c r="I8" s="24">
        <v>0.7090277777777777</v>
      </c>
      <c r="J8" s="6">
        <f aca="true" t="shared" si="4" ref="J8:J32">(+I8/5000)*1600</f>
        <v>0.22688888888888883</v>
      </c>
      <c r="K8" s="84">
        <v>12</v>
      </c>
      <c r="L8" s="225" t="s">
        <v>214</v>
      </c>
      <c r="M8" s="225"/>
      <c r="N8" s="16">
        <f>+(I8/3.10685596)*0.11</f>
        <v>0.025103531209588345</v>
      </c>
      <c r="O8" s="153"/>
      <c r="Q8">
        <f>+(P8/3.1)*3.19</f>
        <v>0</v>
      </c>
    </row>
    <row r="9" spans="1:15" ht="28.5" customHeight="1">
      <c r="A9" s="82"/>
      <c r="B9" s="5" t="s">
        <v>23</v>
      </c>
      <c r="C9" s="22">
        <v>0.2236111111111111</v>
      </c>
      <c r="D9" s="21">
        <f t="shared" si="0"/>
        <v>0.2277777777777778</v>
      </c>
      <c r="E9" s="6">
        <v>0.4513888888888889</v>
      </c>
      <c r="F9" s="21">
        <f t="shared" si="1"/>
        <v>0.23879928315412186</v>
      </c>
      <c r="G9" s="141">
        <f t="shared" si="3"/>
        <v>0.6901881720430108</v>
      </c>
      <c r="H9" s="23">
        <f t="shared" si="2"/>
        <v>0.23328853046594983</v>
      </c>
      <c r="I9" s="25">
        <v>0.7131944444444445</v>
      </c>
      <c r="J9" s="6">
        <f t="shared" si="4"/>
        <v>0.22822222222222224</v>
      </c>
      <c r="K9" s="84">
        <v>14</v>
      </c>
      <c r="L9" s="225" t="s">
        <v>215</v>
      </c>
      <c r="M9" s="225"/>
      <c r="N9" s="16">
        <f aca="true" t="shared" si="5" ref="N9:N34">+(I9/3.1)*0.1</f>
        <v>0.023006272401433693</v>
      </c>
      <c r="O9" s="153"/>
    </row>
    <row r="10" spans="1:15" ht="28.5" customHeight="1">
      <c r="A10" s="82"/>
      <c r="B10" s="5" t="s">
        <v>21</v>
      </c>
      <c r="C10" s="22">
        <v>0.22430555555555556</v>
      </c>
      <c r="D10" s="21">
        <f t="shared" si="0"/>
        <v>0.23055555555555554</v>
      </c>
      <c r="E10" s="6">
        <v>0.4548611111111111</v>
      </c>
      <c r="F10" s="21">
        <f t="shared" si="1"/>
        <v>0.24003136200716851</v>
      </c>
      <c r="G10" s="141">
        <f t="shared" si="3"/>
        <v>0.6948924731182796</v>
      </c>
      <c r="H10" s="23">
        <f t="shared" si="2"/>
        <v>0.23529345878136204</v>
      </c>
      <c r="I10" s="24">
        <v>0.7180555555555556</v>
      </c>
      <c r="J10" s="6">
        <f t="shared" si="4"/>
        <v>0.2297777777777778</v>
      </c>
      <c r="K10" s="84">
        <v>15</v>
      </c>
      <c r="L10" s="221"/>
      <c r="M10" s="221"/>
      <c r="N10" s="16">
        <f t="shared" si="5"/>
        <v>0.023163082437275988</v>
      </c>
      <c r="O10" s="153"/>
    </row>
    <row r="11" spans="1:15" ht="28.5" customHeight="1">
      <c r="A11" s="82"/>
      <c r="B11" s="5" t="s">
        <v>54</v>
      </c>
      <c r="C11" s="22">
        <v>0.22430555555555556</v>
      </c>
      <c r="D11" s="21">
        <f t="shared" si="0"/>
        <v>0.2381944444444444</v>
      </c>
      <c r="E11" s="6">
        <v>0.46249999999999997</v>
      </c>
      <c r="F11" s="21">
        <f t="shared" si="1"/>
        <v>0.24650537634408604</v>
      </c>
      <c r="G11" s="141">
        <f t="shared" si="3"/>
        <v>0.709005376344086</v>
      </c>
      <c r="H11" s="23">
        <f t="shared" si="2"/>
        <v>0.24234991039426523</v>
      </c>
      <c r="I11" s="31">
        <v>0.7326388888888888</v>
      </c>
      <c r="J11" s="6">
        <f t="shared" si="4"/>
        <v>0.2344444444444444</v>
      </c>
      <c r="K11" s="84">
        <v>23</v>
      </c>
      <c r="L11" s="225" t="s">
        <v>216</v>
      </c>
      <c r="M11" s="225"/>
      <c r="N11" s="16">
        <f t="shared" si="5"/>
        <v>0.023633512544802865</v>
      </c>
      <c r="O11" s="153"/>
    </row>
    <row r="12" spans="1:15" ht="28.5" customHeight="1">
      <c r="A12" s="82"/>
      <c r="B12" s="5" t="s">
        <v>44</v>
      </c>
      <c r="C12" s="22">
        <v>0.225</v>
      </c>
      <c r="D12" s="21">
        <f t="shared" si="0"/>
        <v>0.23749999999999996</v>
      </c>
      <c r="E12" s="6">
        <v>0.46249999999999997</v>
      </c>
      <c r="F12" s="21">
        <f t="shared" si="1"/>
        <v>0.24717741935483878</v>
      </c>
      <c r="G12" s="141">
        <f t="shared" si="3"/>
        <v>0.7096774193548387</v>
      </c>
      <c r="H12" s="23">
        <f t="shared" si="2"/>
        <v>0.24233870967741938</v>
      </c>
      <c r="I12" s="31">
        <v>0.7333333333333334</v>
      </c>
      <c r="J12" s="6">
        <f t="shared" si="4"/>
        <v>0.2346666666666667</v>
      </c>
      <c r="K12" s="84">
        <v>24</v>
      </c>
      <c r="L12" s="225" t="s">
        <v>217</v>
      </c>
      <c r="M12" s="225"/>
      <c r="N12" s="16">
        <f t="shared" si="5"/>
        <v>0.023655913978494626</v>
      </c>
      <c r="O12" s="153"/>
    </row>
    <row r="13" spans="1:15" ht="28.5" customHeight="1">
      <c r="A13" s="82"/>
      <c r="B13" s="5" t="s">
        <v>49</v>
      </c>
      <c r="C13" s="22">
        <v>0.225</v>
      </c>
      <c r="D13" s="21">
        <f t="shared" si="0"/>
        <v>0.24097222222222223</v>
      </c>
      <c r="E13" s="6">
        <v>0.46597222222222223</v>
      </c>
      <c r="F13" s="21">
        <f t="shared" si="1"/>
        <v>0.25849014336917553</v>
      </c>
      <c r="G13" s="141">
        <f t="shared" si="3"/>
        <v>0.7244623655913978</v>
      </c>
      <c r="H13" s="23">
        <f t="shared" si="2"/>
        <v>0.2497311827956989</v>
      </c>
      <c r="I13" s="31">
        <v>0.748611111111111</v>
      </c>
      <c r="J13" s="6">
        <f t="shared" si="4"/>
        <v>0.23955555555555552</v>
      </c>
      <c r="K13" s="84">
        <v>34</v>
      </c>
      <c r="L13" s="225" t="s">
        <v>218</v>
      </c>
      <c r="M13" s="225"/>
      <c r="N13" s="16">
        <f t="shared" si="5"/>
        <v>0.024148745519713258</v>
      </c>
      <c r="O13" s="153"/>
    </row>
    <row r="14" spans="1:15" ht="28.5" customHeight="1">
      <c r="A14" s="82"/>
      <c r="B14" s="5" t="s">
        <v>38</v>
      </c>
      <c r="C14" s="22">
        <v>0.225</v>
      </c>
      <c r="D14" s="21">
        <f t="shared" si="0"/>
        <v>0.25069444444444444</v>
      </c>
      <c r="E14" s="6">
        <v>0.4756944444444444</v>
      </c>
      <c r="F14" s="21">
        <f t="shared" si="1"/>
        <v>0.25548835125448033</v>
      </c>
      <c r="G14" s="141">
        <f t="shared" si="3"/>
        <v>0.7311827956989247</v>
      </c>
      <c r="H14" s="23">
        <f t="shared" si="2"/>
        <v>0.2530913978494624</v>
      </c>
      <c r="I14" s="31">
        <v>0.7555555555555555</v>
      </c>
      <c r="J14" s="6">
        <f t="shared" si="4"/>
        <v>0.24177777777777779</v>
      </c>
      <c r="K14" s="84">
        <v>42</v>
      </c>
      <c r="L14" s="225" t="s">
        <v>219</v>
      </c>
      <c r="M14" s="221"/>
      <c r="N14" s="16">
        <f t="shared" si="5"/>
        <v>0.024372759856630826</v>
      </c>
      <c r="O14" s="153"/>
    </row>
    <row r="15" spans="1:15" ht="28.5" customHeight="1">
      <c r="A15" s="82"/>
      <c r="B15" s="5" t="s">
        <v>37</v>
      </c>
      <c r="C15" s="22">
        <v>0.2298611111111111</v>
      </c>
      <c r="D15" s="21">
        <f t="shared" si="0"/>
        <v>0.24930555555555559</v>
      </c>
      <c r="E15" s="6">
        <v>0.4791666666666667</v>
      </c>
      <c r="F15" s="21">
        <f t="shared" si="1"/>
        <v>0.26075268817204306</v>
      </c>
      <c r="G15" s="141">
        <f t="shared" si="3"/>
        <v>0.7399193548387097</v>
      </c>
      <c r="H15" s="23">
        <f t="shared" si="2"/>
        <v>0.25502912186379934</v>
      </c>
      <c r="I15" s="31">
        <v>0.7645833333333334</v>
      </c>
      <c r="J15" s="6">
        <f t="shared" si="4"/>
        <v>0.2446666666666667</v>
      </c>
      <c r="K15" s="84">
        <v>49</v>
      </c>
      <c r="L15" s="221"/>
      <c r="M15" s="221"/>
      <c r="N15" s="16">
        <f t="shared" si="5"/>
        <v>0.024663978494623658</v>
      </c>
      <c r="O15" s="153"/>
    </row>
    <row r="16" spans="1:15" ht="28.5" customHeight="1">
      <c r="A16" s="82"/>
      <c r="B16" s="5" t="s">
        <v>121</v>
      </c>
      <c r="C16" s="22">
        <v>0.23263888888888887</v>
      </c>
      <c r="D16" s="21">
        <f t="shared" si="0"/>
        <v>0.257638888888889</v>
      </c>
      <c r="E16" s="6">
        <v>0.4902777777777778</v>
      </c>
      <c r="F16" s="21">
        <f t="shared" si="1"/>
        <v>0.25703405017921144</v>
      </c>
      <c r="G16" s="141">
        <f t="shared" si="3"/>
        <v>0.7473118279569892</v>
      </c>
      <c r="H16" s="23">
        <f t="shared" si="2"/>
        <v>0.2573364695340502</v>
      </c>
      <c r="I16" s="31">
        <v>0.7722222222222223</v>
      </c>
      <c r="J16" s="6">
        <f t="shared" si="4"/>
        <v>0.24711111111111114</v>
      </c>
      <c r="K16" s="84">
        <v>56</v>
      </c>
      <c r="L16" s="221"/>
      <c r="M16" s="221"/>
      <c r="N16" s="16">
        <f t="shared" si="5"/>
        <v>0.024910394265232977</v>
      </c>
      <c r="O16" s="153"/>
    </row>
    <row r="17" spans="1:15" ht="28.5" customHeight="1">
      <c r="A17" s="82"/>
      <c r="B17" s="5" t="s">
        <v>94</v>
      </c>
      <c r="C17" s="22">
        <v>0.23958333333333334</v>
      </c>
      <c r="D17" s="21">
        <f t="shared" si="0"/>
        <v>0.2569444444444444</v>
      </c>
      <c r="E17" s="6">
        <v>0.49652777777777773</v>
      </c>
      <c r="F17" s="21">
        <f t="shared" si="1"/>
        <v>0.2682571684587814</v>
      </c>
      <c r="G17" s="141">
        <f t="shared" si="3"/>
        <v>0.7647849462365591</v>
      </c>
      <c r="H17" s="23">
        <f t="shared" si="2"/>
        <v>0.2626008064516129</v>
      </c>
      <c r="I17" s="31">
        <v>0.7902777777777777</v>
      </c>
      <c r="J17" s="6">
        <f t="shared" si="4"/>
        <v>0.2528888888888889</v>
      </c>
      <c r="K17" s="84">
        <v>64</v>
      </c>
      <c r="L17" s="221"/>
      <c r="M17" s="221"/>
      <c r="N17" s="16">
        <f t="shared" si="5"/>
        <v>0.025492831541218636</v>
      </c>
      <c r="O17" s="153"/>
    </row>
    <row r="18" spans="1:15" ht="28.5" customHeight="1">
      <c r="A18" s="82"/>
      <c r="B18" s="5" t="s">
        <v>97</v>
      </c>
      <c r="C18" s="22">
        <v>0.2340277777777778</v>
      </c>
      <c r="D18" s="21">
        <f t="shared" si="0"/>
        <v>0.2569444444444444</v>
      </c>
      <c r="E18" s="6">
        <v>0.4909722222222222</v>
      </c>
      <c r="F18" s="21">
        <f t="shared" si="1"/>
        <v>0.2771729390681004</v>
      </c>
      <c r="G18" s="141">
        <f t="shared" si="3"/>
        <v>0.7681451612903226</v>
      </c>
      <c r="H18" s="23">
        <f t="shared" si="2"/>
        <v>0.2670586917562724</v>
      </c>
      <c r="I18" s="31">
        <v>0.7937500000000001</v>
      </c>
      <c r="J18" s="6">
        <f t="shared" si="4"/>
        <v>0.254</v>
      </c>
      <c r="K18" s="84">
        <v>65</v>
      </c>
      <c r="L18" s="221"/>
      <c r="M18" s="221"/>
      <c r="N18" s="16">
        <f t="shared" si="5"/>
        <v>0.02560483870967742</v>
      </c>
      <c r="O18" s="153"/>
    </row>
    <row r="19" spans="1:15" ht="28.5" customHeight="1">
      <c r="A19" s="82"/>
      <c r="B19" s="5" t="s">
        <v>62</v>
      </c>
      <c r="C19" s="22">
        <v>0.24166666666666667</v>
      </c>
      <c r="D19" s="21">
        <f t="shared" si="0"/>
        <v>0.26597222222222217</v>
      </c>
      <c r="E19" s="6">
        <v>0.5076388888888889</v>
      </c>
      <c r="F19" s="21">
        <f t="shared" si="1"/>
        <v>0.2705869175627241</v>
      </c>
      <c r="G19" s="141">
        <f t="shared" si="3"/>
        <v>0.778225806451613</v>
      </c>
      <c r="H19" s="23">
        <f t="shared" si="2"/>
        <v>0.26827956989247315</v>
      </c>
      <c r="I19" s="42">
        <v>0.8041666666666667</v>
      </c>
      <c r="J19" s="6">
        <f t="shared" si="4"/>
        <v>0.2573333333333333</v>
      </c>
      <c r="K19" s="79">
        <v>70</v>
      </c>
      <c r="L19" s="124"/>
      <c r="M19" s="124"/>
      <c r="N19" s="16">
        <f t="shared" si="5"/>
        <v>0.025940860215053763</v>
      </c>
      <c r="O19" s="153"/>
    </row>
    <row r="20" spans="1:15" ht="28.5" customHeight="1">
      <c r="A20" s="82"/>
      <c r="B20" s="5" t="s">
        <v>197</v>
      </c>
      <c r="C20" s="22">
        <v>0.25972222222222224</v>
      </c>
      <c r="D20" s="21">
        <f t="shared" si="0"/>
        <v>0.26319444444444445</v>
      </c>
      <c r="E20" s="6">
        <v>0.5229166666666667</v>
      </c>
      <c r="F20" s="21">
        <f t="shared" si="1"/>
        <v>0.2660618279569892</v>
      </c>
      <c r="G20" s="141">
        <f t="shared" si="3"/>
        <v>0.7889784946236559</v>
      </c>
      <c r="H20" s="23">
        <f t="shared" si="2"/>
        <v>0.2646281362007168</v>
      </c>
      <c r="I20" s="42">
        <v>0.8152777777777778</v>
      </c>
      <c r="J20" s="6">
        <f t="shared" si="4"/>
        <v>0.2608888888888889</v>
      </c>
      <c r="K20" s="79">
        <v>77</v>
      </c>
      <c r="L20" s="124"/>
      <c r="M20" s="124"/>
      <c r="N20" s="16">
        <f t="shared" si="5"/>
        <v>0.02629928315412186</v>
      </c>
      <c r="O20" s="153"/>
    </row>
    <row r="21" spans="1:14" ht="25.5" customHeight="1">
      <c r="A21" s="82"/>
      <c r="B21" s="5" t="s">
        <v>165</v>
      </c>
      <c r="C21" s="22">
        <v>0.24930555555555556</v>
      </c>
      <c r="D21" s="21">
        <f t="shared" si="0"/>
        <v>0.26736111111111116</v>
      </c>
      <c r="E21" s="6">
        <v>0.5166666666666667</v>
      </c>
      <c r="F21" s="21">
        <f t="shared" si="1"/>
        <v>0.2783602150537634</v>
      </c>
      <c r="G21" s="141">
        <f t="shared" si="3"/>
        <v>0.7950268817204301</v>
      </c>
      <c r="H21" s="23">
        <f t="shared" si="2"/>
        <v>0.2728606630824373</v>
      </c>
      <c r="I21" s="42">
        <v>0.8215277777777777</v>
      </c>
      <c r="J21" s="6">
        <f t="shared" si="4"/>
        <v>0.2628888888888889</v>
      </c>
      <c r="K21" s="79">
        <v>83</v>
      </c>
      <c r="L21" s="124"/>
      <c r="M21" s="124"/>
      <c r="N21" s="16">
        <f t="shared" si="5"/>
        <v>0.026500896057347668</v>
      </c>
    </row>
    <row r="22" spans="1:14" ht="25.5" customHeight="1">
      <c r="A22" s="82"/>
      <c r="B22" s="5" t="s">
        <v>50</v>
      </c>
      <c r="C22" s="22">
        <v>0.24930555555555556</v>
      </c>
      <c r="D22" s="21">
        <f t="shared" si="0"/>
        <v>0.27361111111111114</v>
      </c>
      <c r="E22" s="6">
        <v>0.5229166666666667</v>
      </c>
      <c r="F22" s="21">
        <f t="shared" si="1"/>
        <v>0.2774865591397849</v>
      </c>
      <c r="G22" s="141">
        <f t="shared" si="3"/>
        <v>0.8004032258064516</v>
      </c>
      <c r="H22" s="23">
        <f t="shared" si="2"/>
        <v>0.27554883512544803</v>
      </c>
      <c r="I22" s="42">
        <v>0.8270833333333334</v>
      </c>
      <c r="J22" s="6">
        <f t="shared" si="4"/>
        <v>0.2646666666666667</v>
      </c>
      <c r="K22" s="84">
        <v>84</v>
      </c>
      <c r="L22" s="221"/>
      <c r="M22" s="221"/>
      <c r="N22" s="16">
        <f t="shared" si="5"/>
        <v>0.02668010752688172</v>
      </c>
    </row>
    <row r="23" spans="1:14" ht="25.5" customHeight="1">
      <c r="A23" s="82"/>
      <c r="B23" s="5" t="s">
        <v>51</v>
      </c>
      <c r="C23" s="22">
        <v>0.2465277777777778</v>
      </c>
      <c r="D23" s="21">
        <f t="shared" si="0"/>
        <v>0.2763888888888889</v>
      </c>
      <c r="E23" s="6">
        <v>0.5229166666666667</v>
      </c>
      <c r="F23" s="21">
        <f t="shared" si="1"/>
        <v>0.27815860215053767</v>
      </c>
      <c r="G23" s="141">
        <f t="shared" si="3"/>
        <v>0.8010752688172044</v>
      </c>
      <c r="H23" s="23">
        <f t="shared" si="2"/>
        <v>0.2772737455197133</v>
      </c>
      <c r="I23" s="25">
        <v>0.8277777777777778</v>
      </c>
      <c r="J23" s="6">
        <f t="shared" si="4"/>
        <v>0.2648888888888889</v>
      </c>
      <c r="K23" s="74">
        <v>85</v>
      </c>
      <c r="L23" s="124"/>
      <c r="M23" s="124"/>
      <c r="N23" s="16">
        <f t="shared" si="5"/>
        <v>0.02670250896057348</v>
      </c>
    </row>
    <row r="24" spans="1:14" ht="25.5" customHeight="1">
      <c r="A24" s="82"/>
      <c r="B24" s="5" t="s">
        <v>20</v>
      </c>
      <c r="C24" s="22">
        <v>0.24583333333333335</v>
      </c>
      <c r="D24" s="21">
        <f t="shared" si="0"/>
        <v>0.27708333333333335</v>
      </c>
      <c r="E24" s="6">
        <v>0.5229166666666667</v>
      </c>
      <c r="F24" s="21">
        <f t="shared" si="1"/>
        <v>0.28353494623655917</v>
      </c>
      <c r="G24" s="141">
        <f t="shared" si="3"/>
        <v>0.8064516129032259</v>
      </c>
      <c r="H24" s="23">
        <f t="shared" si="2"/>
        <v>0.28030913978494626</v>
      </c>
      <c r="I24" s="25">
        <v>0.8333333333333334</v>
      </c>
      <c r="J24" s="6">
        <f t="shared" si="4"/>
        <v>0.26666666666666666</v>
      </c>
      <c r="K24" s="74">
        <v>89</v>
      </c>
      <c r="L24" s="124"/>
      <c r="M24" s="124"/>
      <c r="N24" s="16">
        <f t="shared" si="5"/>
        <v>0.026881720430107527</v>
      </c>
    </row>
    <row r="25" spans="1:14" ht="25.5" customHeight="1">
      <c r="A25" s="82"/>
      <c r="B25" s="217" t="s">
        <v>211</v>
      </c>
      <c r="C25" s="22">
        <v>0.25</v>
      </c>
      <c r="D25" s="21">
        <f t="shared" si="0"/>
        <v>0.2826388888888889</v>
      </c>
      <c r="E25" s="6">
        <v>0.5326388888888889</v>
      </c>
      <c r="F25" s="21">
        <f t="shared" si="1"/>
        <v>0.27650089605734773</v>
      </c>
      <c r="G25" s="141">
        <f t="shared" si="3"/>
        <v>0.8091397849462366</v>
      </c>
      <c r="H25" s="23">
        <f t="shared" si="2"/>
        <v>0.2795698924731183</v>
      </c>
      <c r="I25" s="25">
        <v>0.8361111111111111</v>
      </c>
      <c r="J25" s="6">
        <f t="shared" si="4"/>
        <v>0.26755555555555555</v>
      </c>
      <c r="K25" s="74">
        <v>90</v>
      </c>
      <c r="L25" s="124"/>
      <c r="M25" s="124"/>
      <c r="N25" s="16">
        <f t="shared" si="5"/>
        <v>0.026971326164874555</v>
      </c>
    </row>
    <row r="26" spans="1:14" ht="25.5" customHeight="1">
      <c r="A26" s="82"/>
      <c r="B26" s="5" t="s">
        <v>192</v>
      </c>
      <c r="C26" s="22">
        <v>0.2569444444444445</v>
      </c>
      <c r="D26" s="21">
        <f t="shared" si="0"/>
        <v>0.28124999999999994</v>
      </c>
      <c r="E26" s="6">
        <v>0.5381944444444444</v>
      </c>
      <c r="F26" s="21">
        <f t="shared" si="1"/>
        <v>0.29312275985663094</v>
      </c>
      <c r="G26" s="141">
        <f t="shared" si="3"/>
        <v>0.8313172043010754</v>
      </c>
      <c r="H26" s="23">
        <f t="shared" si="2"/>
        <v>0.2871863799283154</v>
      </c>
      <c r="I26" s="25">
        <v>0.8590277777777778</v>
      </c>
      <c r="J26" s="6">
        <f t="shared" si="4"/>
        <v>0.2748888888888889</v>
      </c>
      <c r="K26" s="74">
        <v>107</v>
      </c>
      <c r="L26" s="124"/>
      <c r="M26" s="124"/>
      <c r="N26" s="16">
        <f t="shared" si="5"/>
        <v>0.027710573476702513</v>
      </c>
    </row>
    <row r="27" spans="1:14" ht="25.5" customHeight="1">
      <c r="A27" s="82"/>
      <c r="B27" s="5" t="s">
        <v>152</v>
      </c>
      <c r="C27" s="22">
        <v>0.26319444444444445</v>
      </c>
      <c r="D27" s="21">
        <f t="shared" si="0"/>
        <v>0.29583333333333334</v>
      </c>
      <c r="E27" s="6">
        <v>0.5590277777777778</v>
      </c>
      <c r="F27" s="21">
        <f t="shared" si="1"/>
        <v>0.3032034050179211</v>
      </c>
      <c r="G27" s="141">
        <f t="shared" si="3"/>
        <v>0.8622311827956989</v>
      </c>
      <c r="H27" s="23">
        <f t="shared" si="2"/>
        <v>0.29951836917562724</v>
      </c>
      <c r="I27" s="31">
        <v>0.8909722222222222</v>
      </c>
      <c r="J27" s="6">
        <f t="shared" si="4"/>
        <v>0.2851111111111111</v>
      </c>
      <c r="K27" s="84">
        <v>120</v>
      </c>
      <c r="L27" s="221"/>
      <c r="M27" s="221"/>
      <c r="N27" s="16">
        <f t="shared" si="5"/>
        <v>0.0287410394265233</v>
      </c>
    </row>
    <row r="28" spans="1:14" ht="25.5" customHeight="1">
      <c r="A28" s="82"/>
      <c r="B28" s="5" t="s">
        <v>123</v>
      </c>
      <c r="C28" s="22">
        <v>0.2736111111111111</v>
      </c>
      <c r="D28" s="21">
        <f t="shared" si="0"/>
        <v>0.31388888888888894</v>
      </c>
      <c r="E28" s="6">
        <v>0.5875</v>
      </c>
      <c r="F28" s="21">
        <f t="shared" si="1"/>
        <v>0.3237903225806452</v>
      </c>
      <c r="G28" s="141">
        <f t="shared" si="3"/>
        <v>0.9112903225806452</v>
      </c>
      <c r="H28" s="23">
        <f t="shared" si="2"/>
        <v>0.3188396057347671</v>
      </c>
      <c r="I28" s="31">
        <v>0.9416666666666668</v>
      </c>
      <c r="J28" s="6">
        <f t="shared" si="4"/>
        <v>0.30133333333333334</v>
      </c>
      <c r="K28" s="79">
        <v>126</v>
      </c>
      <c r="L28" s="124"/>
      <c r="M28" s="124"/>
      <c r="N28" s="16">
        <f t="shared" si="5"/>
        <v>0.03037634408602151</v>
      </c>
    </row>
    <row r="29" spans="1:14" ht="25.5" customHeight="1">
      <c r="A29" s="82"/>
      <c r="B29" s="5" t="s">
        <v>88</v>
      </c>
      <c r="C29" s="22">
        <v>0.2833333333333333</v>
      </c>
      <c r="D29" s="21">
        <f t="shared" si="0"/>
        <v>0.3277777777777777</v>
      </c>
      <c r="E29" s="6">
        <v>0.611111111111111</v>
      </c>
      <c r="F29" s="21">
        <f t="shared" si="1"/>
        <v>0.3203405017921148</v>
      </c>
      <c r="G29" s="141">
        <f t="shared" si="3"/>
        <v>0.9314516129032259</v>
      </c>
      <c r="H29" s="23">
        <f t="shared" si="2"/>
        <v>0.32405913978494627</v>
      </c>
      <c r="I29" s="31">
        <v>0.9625</v>
      </c>
      <c r="J29" s="6">
        <f t="shared" si="4"/>
        <v>0.30800000000000005</v>
      </c>
      <c r="K29" s="84">
        <v>131</v>
      </c>
      <c r="L29" s="221"/>
      <c r="M29" s="221"/>
      <c r="N29" s="16">
        <f t="shared" si="5"/>
        <v>0.031048387096774197</v>
      </c>
    </row>
    <row r="30" spans="1:14" ht="25.5" customHeight="1">
      <c r="A30" s="82"/>
      <c r="B30" s="5" t="s">
        <v>114</v>
      </c>
      <c r="C30" s="22">
        <v>0.28194444444444444</v>
      </c>
      <c r="D30" s="21">
        <f t="shared" si="0"/>
        <v>0.32638888888888884</v>
      </c>
      <c r="E30" s="6">
        <v>0.6083333333333333</v>
      </c>
      <c r="F30" s="21">
        <f t="shared" si="1"/>
        <v>0.3291666666666667</v>
      </c>
      <c r="G30" s="141">
        <f t="shared" si="3"/>
        <v>0.9375</v>
      </c>
      <c r="H30" s="23">
        <f t="shared" si="2"/>
        <v>0.3277777777777778</v>
      </c>
      <c r="I30" s="31">
        <v>0.96875</v>
      </c>
      <c r="J30" s="6">
        <f t="shared" si="4"/>
        <v>0.31</v>
      </c>
      <c r="K30" s="79">
        <v>134</v>
      </c>
      <c r="L30" s="124"/>
      <c r="M30" s="124"/>
      <c r="N30" s="16">
        <f t="shared" si="5"/>
        <v>0.03125</v>
      </c>
    </row>
    <row r="31" spans="1:14" ht="25.5" customHeight="1">
      <c r="A31" s="82"/>
      <c r="B31" s="5" t="s">
        <v>198</v>
      </c>
      <c r="C31" s="22">
        <v>0.2951388888888889</v>
      </c>
      <c r="D31" s="21">
        <f t="shared" si="0"/>
        <v>0.325</v>
      </c>
      <c r="E31" s="6">
        <v>0.6201388888888889</v>
      </c>
      <c r="F31" s="21">
        <f t="shared" si="1"/>
        <v>0.32542562724014334</v>
      </c>
      <c r="G31" s="141">
        <f t="shared" si="3"/>
        <v>0.9455645161290323</v>
      </c>
      <c r="H31" s="23">
        <f t="shared" si="2"/>
        <v>0.3252128136200717</v>
      </c>
      <c r="I31" s="179">
        <v>0.9770833333333333</v>
      </c>
      <c r="J31" s="6">
        <f t="shared" si="4"/>
        <v>0.31266666666666665</v>
      </c>
      <c r="K31" s="74">
        <v>135</v>
      </c>
      <c r="L31" s="124"/>
      <c r="M31" s="124"/>
      <c r="N31" s="16">
        <f t="shared" si="5"/>
        <v>0.031518817204301074</v>
      </c>
    </row>
    <row r="32" spans="1:14" ht="25.5" customHeight="1">
      <c r="A32" s="82"/>
      <c r="B32" s="5" t="s">
        <v>113</v>
      </c>
      <c r="C32" s="22">
        <v>0.2951388888888889</v>
      </c>
      <c r="D32" s="21">
        <f t="shared" si="0"/>
        <v>0.3263888888888889</v>
      </c>
      <c r="E32" s="6">
        <v>0.6215277777777778</v>
      </c>
      <c r="F32" s="21">
        <f t="shared" si="1"/>
        <v>0.354950716845878</v>
      </c>
      <c r="G32" s="141">
        <f t="shared" si="3"/>
        <v>0.9764784946236558</v>
      </c>
      <c r="H32" s="23">
        <f t="shared" si="2"/>
        <v>0.34066980286738346</v>
      </c>
      <c r="I32" s="179" t="s">
        <v>202</v>
      </c>
      <c r="J32" s="6">
        <f t="shared" si="4"/>
        <v>0.32288888888888884</v>
      </c>
      <c r="K32" s="74">
        <v>137</v>
      </c>
      <c r="L32" s="124"/>
      <c r="M32" s="124"/>
      <c r="N32" s="16">
        <f t="shared" si="5"/>
        <v>0.03254928315412186</v>
      </c>
    </row>
    <row r="33" spans="1:14" ht="25.5" customHeight="1">
      <c r="A33" s="82"/>
      <c r="B33" s="5" t="s">
        <v>36</v>
      </c>
      <c r="C33" s="22">
        <v>0.22708333333333333</v>
      </c>
      <c r="D33" s="21"/>
      <c r="E33" s="6"/>
      <c r="F33" s="21"/>
      <c r="G33" s="141"/>
      <c r="H33" s="23"/>
      <c r="I33" s="68" t="s">
        <v>80</v>
      </c>
      <c r="J33" s="99" t="s">
        <v>1</v>
      </c>
      <c r="K33" s="180"/>
      <c r="L33" s="221"/>
      <c r="M33" s="221"/>
      <c r="N33" s="16" t="e">
        <f t="shared" si="5"/>
        <v>#VALUE!</v>
      </c>
    </row>
    <row r="34" spans="1:14" ht="25.5" customHeight="1">
      <c r="A34" s="82"/>
      <c r="B34" s="5" t="s">
        <v>84</v>
      </c>
      <c r="C34" s="22">
        <v>0.23611111111111113</v>
      </c>
      <c r="D34" s="21">
        <f>+E34-C34</f>
        <v>0.27083333333333326</v>
      </c>
      <c r="E34" s="6">
        <v>0.5069444444444444</v>
      </c>
      <c r="F34" s="21" t="e">
        <f>+G34-E34</f>
        <v>#VALUE!</v>
      </c>
      <c r="G34" s="141" t="e">
        <f>+I34-N34</f>
        <v>#VALUE!</v>
      </c>
      <c r="H34" s="23" t="e">
        <f>AVERAGE(F34,D34)</f>
        <v>#VALUE!</v>
      </c>
      <c r="I34" s="68" t="s">
        <v>80</v>
      </c>
      <c r="J34" s="6" t="e">
        <f>(+I34/5000)*1600</f>
        <v>#VALUE!</v>
      </c>
      <c r="K34" s="180"/>
      <c r="L34" s="221"/>
      <c r="M34" s="221"/>
      <c r="N34" s="16" t="e">
        <f t="shared" si="5"/>
        <v>#VALUE!</v>
      </c>
    </row>
    <row r="35" spans="2:14" ht="26.25" customHeight="1" thickBot="1">
      <c r="B35" s="14"/>
      <c r="C35" s="62" t="s">
        <v>1</v>
      </c>
      <c r="D35" s="200" t="s">
        <v>179</v>
      </c>
      <c r="E35" s="200"/>
      <c r="F35" s="210"/>
      <c r="G35" s="63"/>
      <c r="H35" s="219">
        <v>0.034027777777777775</v>
      </c>
      <c r="I35" s="212" t="s">
        <v>177</v>
      </c>
      <c r="J35" s="63"/>
      <c r="K35" s="218">
        <v>139</v>
      </c>
      <c r="L35" s="222"/>
      <c r="M35" s="222"/>
      <c r="N35" s="16" t="s">
        <v>1</v>
      </c>
    </row>
    <row r="36" ht="13.5" thickTop="1"/>
  </sheetData>
  <sheetProtection/>
  <printOptions/>
  <pageMargins left="0.25" right="0.25" top="0.5" bottom="0.5" header="0.3" footer="0.3"/>
  <pageSetup fitToHeight="1" fitToWidth="1" horizontalDpi="600" verticalDpi="600" orientation="portrait" scale="8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7"/>
  <sheetViews>
    <sheetView zoomScalePageLayoutView="0" workbookViewId="0" topLeftCell="A6">
      <selection activeCell="G17" sqref="E17:G17"/>
    </sheetView>
  </sheetViews>
  <sheetFormatPr defaultColWidth="9.140625" defaultRowHeight="12.75"/>
  <cols>
    <col min="1" max="1" width="2.421875" style="0" customWidth="1"/>
    <col min="2" max="2" width="20.00390625" style="0" customWidth="1"/>
    <col min="3" max="3" width="10.00390625" style="0" customWidth="1"/>
    <col min="5" max="5" width="12.140625" style="0" customWidth="1"/>
    <col min="6" max="6" width="13.00390625" style="0" customWidth="1"/>
    <col min="7" max="7" width="11.140625" style="0" customWidth="1"/>
    <col min="8" max="8" width="11.421875" style="0" customWidth="1"/>
    <col min="9" max="9" width="10.57421875" style="75" customWidth="1"/>
    <col min="10" max="10" width="10.7109375" style="0" customWidth="1"/>
  </cols>
  <sheetData>
    <row r="2" ht="13.5" thickBot="1"/>
    <row r="3" spans="2:9" ht="16.5" thickTop="1">
      <c r="B3" s="45" t="s">
        <v>208</v>
      </c>
      <c r="C3" s="46"/>
      <c r="D3" s="46"/>
      <c r="E3" s="46"/>
      <c r="F3" s="47"/>
      <c r="G3" s="48" t="s">
        <v>138</v>
      </c>
      <c r="H3" s="49"/>
      <c r="I3" s="76"/>
    </row>
    <row r="4" spans="2:9" ht="15.75">
      <c r="B4" s="51" t="s">
        <v>209</v>
      </c>
      <c r="C4" s="2"/>
      <c r="D4" s="2"/>
      <c r="E4" s="2"/>
      <c r="F4" s="3"/>
      <c r="G4" s="1" t="s">
        <v>1</v>
      </c>
      <c r="H4" s="81" t="s">
        <v>1</v>
      </c>
      <c r="I4" s="77"/>
    </row>
    <row r="5" spans="2:9" ht="13.5" customHeight="1">
      <c r="B5" s="51" t="s">
        <v>43</v>
      </c>
      <c r="C5" s="2"/>
      <c r="D5" s="2"/>
      <c r="E5" s="2"/>
      <c r="F5" s="3"/>
      <c r="G5" s="1"/>
      <c r="H5" s="4"/>
      <c r="I5" s="77"/>
    </row>
    <row r="6" spans="2:10" ht="16.5" thickBot="1">
      <c r="B6" s="69" t="s">
        <v>32</v>
      </c>
      <c r="C6" s="35" t="s">
        <v>2</v>
      </c>
      <c r="D6" s="35" t="s">
        <v>3</v>
      </c>
      <c r="E6" s="41" t="s">
        <v>27</v>
      </c>
      <c r="F6" s="37" t="s">
        <v>26</v>
      </c>
      <c r="G6" s="38" t="s">
        <v>4</v>
      </c>
      <c r="H6" s="41" t="s">
        <v>5</v>
      </c>
      <c r="I6" s="78" t="s">
        <v>39</v>
      </c>
      <c r="J6" s="15"/>
    </row>
    <row r="7" spans="1:10" ht="25.5" customHeight="1" thickTop="1">
      <c r="A7" s="82"/>
      <c r="B7" s="40" t="s">
        <v>77</v>
      </c>
      <c r="C7" s="22">
        <v>0.25972222222222224</v>
      </c>
      <c r="D7" s="21">
        <f aca="true" t="shared" si="0" ref="D7:D25">+E7-C7</f>
        <v>0.3</v>
      </c>
      <c r="E7" s="99">
        <v>0.5597222222222222</v>
      </c>
      <c r="F7" s="23">
        <f aca="true" t="shared" si="1" ref="F7:F25">+G7-E7</f>
        <v>0.12569444444444444</v>
      </c>
      <c r="G7" s="25">
        <v>0.6854166666666667</v>
      </c>
      <c r="H7" s="6">
        <f aca="true" t="shared" si="2" ref="H7:H25">(+G7/4000)*1600</f>
        <v>0.27416666666666667</v>
      </c>
      <c r="I7" s="79">
        <v>31</v>
      </c>
      <c r="J7" s="153"/>
    </row>
    <row r="8" spans="1:10" ht="25.5" customHeight="1">
      <c r="A8" s="82"/>
      <c r="B8" s="40" t="s">
        <v>86</v>
      </c>
      <c r="C8" s="22">
        <v>0.25625000000000003</v>
      </c>
      <c r="D8" s="21">
        <f t="shared" si="0"/>
        <v>0.3048611111111111</v>
      </c>
      <c r="E8" s="99">
        <v>0.5611111111111111</v>
      </c>
      <c r="F8" s="23">
        <f t="shared" si="1"/>
        <v>0.12638888888888888</v>
      </c>
      <c r="G8" s="25">
        <v>0.6875</v>
      </c>
      <c r="H8" s="6">
        <f t="shared" si="2"/>
        <v>0.27499999999999997</v>
      </c>
      <c r="I8" s="79">
        <v>35</v>
      </c>
      <c r="J8" s="153"/>
    </row>
    <row r="9" spans="1:10" ht="25.5" customHeight="1">
      <c r="A9" s="82"/>
      <c r="B9" s="5" t="s">
        <v>60</v>
      </c>
      <c r="C9" s="22">
        <v>0.2652777777777778</v>
      </c>
      <c r="D9" s="21">
        <f t="shared" si="0"/>
        <v>0.3048611111111111</v>
      </c>
      <c r="E9" s="99">
        <v>0.5701388888888889</v>
      </c>
      <c r="F9" s="23">
        <f t="shared" si="1"/>
        <v>0.12569444444444444</v>
      </c>
      <c r="G9" s="25">
        <v>0.6958333333333333</v>
      </c>
      <c r="H9" s="6">
        <f t="shared" si="2"/>
        <v>0.2783333333333333</v>
      </c>
      <c r="I9" s="74">
        <v>45</v>
      </c>
      <c r="J9" s="153"/>
    </row>
    <row r="10" spans="1:10" ht="25.5" customHeight="1">
      <c r="A10" s="82"/>
      <c r="B10" s="5" t="s">
        <v>34</v>
      </c>
      <c r="C10" s="22">
        <v>0.2673611111111111</v>
      </c>
      <c r="D10" s="21">
        <f t="shared" si="0"/>
        <v>0.31597222222222227</v>
      </c>
      <c r="E10" s="99">
        <v>0.5833333333333334</v>
      </c>
      <c r="F10" s="23">
        <f t="shared" si="1"/>
        <v>0.14097222222222217</v>
      </c>
      <c r="G10" s="25">
        <v>0.7243055555555555</v>
      </c>
      <c r="H10" s="6">
        <f t="shared" si="2"/>
        <v>0.2897222222222222</v>
      </c>
      <c r="I10" s="74">
        <v>75</v>
      </c>
      <c r="J10" s="153"/>
    </row>
    <row r="11" spans="1:10" ht="25.5" customHeight="1">
      <c r="A11" s="82"/>
      <c r="B11" s="5" t="s">
        <v>79</v>
      </c>
      <c r="C11" s="22">
        <v>0.28541666666666665</v>
      </c>
      <c r="D11" s="21">
        <f t="shared" si="0"/>
        <v>0.3159722222222222</v>
      </c>
      <c r="E11" s="99">
        <v>0.6013888888888889</v>
      </c>
      <c r="F11" s="23">
        <f t="shared" si="1"/>
        <v>0.1298611111111112</v>
      </c>
      <c r="G11" s="25">
        <v>0.7312500000000001</v>
      </c>
      <c r="H11" s="6">
        <f t="shared" si="2"/>
        <v>0.2925</v>
      </c>
      <c r="I11" s="74">
        <v>82</v>
      </c>
      <c r="J11" s="153"/>
    </row>
    <row r="12" spans="1:10" ht="25.5" customHeight="1">
      <c r="A12" s="82"/>
      <c r="B12" s="5" t="s">
        <v>11</v>
      </c>
      <c r="C12" s="22">
        <v>0.2798611111111111</v>
      </c>
      <c r="D12" s="21">
        <f t="shared" si="0"/>
        <v>0.32013888888888886</v>
      </c>
      <c r="E12" s="99">
        <v>0.6</v>
      </c>
      <c r="F12" s="23">
        <f t="shared" si="1"/>
        <v>0.1381944444444444</v>
      </c>
      <c r="G12" s="25">
        <v>0.7381944444444444</v>
      </c>
      <c r="H12" s="6">
        <f t="shared" si="2"/>
        <v>0.29527777777777775</v>
      </c>
      <c r="I12" s="74">
        <v>88</v>
      </c>
      <c r="J12" s="153"/>
    </row>
    <row r="13" spans="1:10" ht="25.5" customHeight="1">
      <c r="A13" s="82"/>
      <c r="B13" s="5" t="s">
        <v>104</v>
      </c>
      <c r="C13" s="22">
        <v>0.2923611111111111</v>
      </c>
      <c r="D13" s="21">
        <f t="shared" si="0"/>
        <v>0.31736111111111104</v>
      </c>
      <c r="E13" s="99">
        <v>0.6097222222222222</v>
      </c>
      <c r="F13" s="23">
        <f t="shared" si="1"/>
        <v>0.13263888888888897</v>
      </c>
      <c r="G13" s="25">
        <v>0.7423611111111111</v>
      </c>
      <c r="H13" s="6">
        <f t="shared" si="2"/>
        <v>0.29694444444444446</v>
      </c>
      <c r="I13" s="74">
        <v>94</v>
      </c>
      <c r="J13" s="153"/>
    </row>
    <row r="14" spans="1:10" ht="25.5" customHeight="1">
      <c r="A14" s="82"/>
      <c r="B14" s="5" t="s">
        <v>109</v>
      </c>
      <c r="C14" s="22">
        <v>0.2902777777777778</v>
      </c>
      <c r="D14" s="21">
        <f t="shared" si="0"/>
        <v>0.323611111111111</v>
      </c>
      <c r="E14" s="99">
        <v>0.6138888888888888</v>
      </c>
      <c r="F14" s="23">
        <f t="shared" si="1"/>
        <v>0.1312500000000001</v>
      </c>
      <c r="G14" s="25">
        <v>0.7451388888888889</v>
      </c>
      <c r="H14" s="6">
        <f t="shared" si="2"/>
        <v>0.2980555555555556</v>
      </c>
      <c r="I14" s="74">
        <v>97</v>
      </c>
      <c r="J14" s="153"/>
    </row>
    <row r="15" spans="1:10" ht="25.5" customHeight="1">
      <c r="A15" s="82"/>
      <c r="B15" s="5" t="s">
        <v>153</v>
      </c>
      <c r="C15" s="22">
        <v>0.2951388888888889</v>
      </c>
      <c r="D15" s="21">
        <f t="shared" si="0"/>
        <v>0.3215277777777778</v>
      </c>
      <c r="E15" s="99">
        <v>0.6166666666666667</v>
      </c>
      <c r="F15" s="23">
        <f t="shared" si="1"/>
        <v>0.13124999999999998</v>
      </c>
      <c r="G15" s="25">
        <v>0.7479166666666667</v>
      </c>
      <c r="H15" s="6">
        <f t="shared" si="2"/>
        <v>0.2991666666666667</v>
      </c>
      <c r="I15" s="74">
        <v>100</v>
      </c>
      <c r="J15" s="153"/>
    </row>
    <row r="16" spans="1:10" ht="25.5" customHeight="1">
      <c r="A16" s="82"/>
      <c r="B16" s="5" t="s">
        <v>92</v>
      </c>
      <c r="C16" s="22">
        <v>0.29305555555555557</v>
      </c>
      <c r="D16" s="21">
        <f t="shared" si="0"/>
        <v>0.33749999999999997</v>
      </c>
      <c r="E16" s="99">
        <v>0.6305555555555555</v>
      </c>
      <c r="F16" s="23">
        <f t="shared" si="1"/>
        <v>0.1479166666666667</v>
      </c>
      <c r="G16" s="25">
        <v>0.7784722222222222</v>
      </c>
      <c r="H16" s="6">
        <f t="shared" si="2"/>
        <v>0.31138888888888894</v>
      </c>
      <c r="I16" s="74">
        <v>119</v>
      </c>
      <c r="J16" s="153"/>
    </row>
    <row r="17" spans="1:10" ht="25.5" customHeight="1">
      <c r="A17" s="82"/>
      <c r="B17" s="5" t="s">
        <v>107</v>
      </c>
      <c r="C17" s="22">
        <v>0.3</v>
      </c>
      <c r="D17" s="21">
        <f t="shared" si="0"/>
        <v>0.34513888888888883</v>
      </c>
      <c r="E17" s="99">
        <v>0.6451388888888888</v>
      </c>
      <c r="F17" s="23">
        <f t="shared" si="1"/>
        <v>0.14236111111111116</v>
      </c>
      <c r="G17" s="25">
        <v>0.7875</v>
      </c>
      <c r="H17" s="6">
        <f t="shared" si="2"/>
        <v>0.315</v>
      </c>
      <c r="I17" s="74">
        <v>132</v>
      </c>
      <c r="J17" s="153"/>
    </row>
    <row r="18" spans="1:10" ht="25.5" customHeight="1">
      <c r="A18" s="82"/>
      <c r="B18" s="5" t="s">
        <v>110</v>
      </c>
      <c r="C18" s="22">
        <v>0.3069444444444444</v>
      </c>
      <c r="D18" s="21">
        <f t="shared" si="0"/>
        <v>0.35625</v>
      </c>
      <c r="E18" s="99">
        <v>0.6631944444444444</v>
      </c>
      <c r="F18" s="23">
        <f t="shared" si="1"/>
        <v>0.14513888888888882</v>
      </c>
      <c r="G18" s="25">
        <v>0.8083333333333332</v>
      </c>
      <c r="H18" s="6">
        <f t="shared" si="2"/>
        <v>0.3233333333333333</v>
      </c>
      <c r="I18" s="74">
        <v>146</v>
      </c>
      <c r="J18" s="153"/>
    </row>
    <row r="19" spans="1:10" ht="25.5" customHeight="1">
      <c r="A19" s="82"/>
      <c r="B19" s="5" t="s">
        <v>58</v>
      </c>
      <c r="C19" s="22">
        <v>0.2951388888888889</v>
      </c>
      <c r="D19" s="21">
        <f t="shared" si="0"/>
        <v>0.35625</v>
      </c>
      <c r="E19" s="99">
        <v>0.6513888888888889</v>
      </c>
      <c r="F19" s="23">
        <f t="shared" si="1"/>
        <v>0.1597222222222221</v>
      </c>
      <c r="G19" s="25">
        <v>0.811111111111111</v>
      </c>
      <c r="H19" s="6">
        <f t="shared" si="2"/>
        <v>0.32444444444444437</v>
      </c>
      <c r="I19" s="74">
        <v>148</v>
      </c>
      <c r="J19" s="153"/>
    </row>
    <row r="20" spans="1:10" ht="25.5" customHeight="1">
      <c r="A20" s="82"/>
      <c r="B20" s="5" t="s">
        <v>155</v>
      </c>
      <c r="C20" s="22">
        <v>0.3069444444444444</v>
      </c>
      <c r="D20" s="21">
        <f t="shared" si="0"/>
        <v>0.363888888888889</v>
      </c>
      <c r="E20" s="99">
        <v>0.6708333333333334</v>
      </c>
      <c r="F20" s="23">
        <f t="shared" si="1"/>
        <v>0.14374999999999993</v>
      </c>
      <c r="G20" s="25">
        <v>0.8145833333333333</v>
      </c>
      <c r="H20" s="6">
        <f t="shared" si="2"/>
        <v>0.3258333333333333</v>
      </c>
      <c r="I20" s="74">
        <v>150</v>
      </c>
      <c r="J20" s="153"/>
    </row>
    <row r="21" spans="1:10" ht="25.5" customHeight="1">
      <c r="A21" s="82"/>
      <c r="B21" s="5" t="s">
        <v>105</v>
      </c>
      <c r="C21" s="22">
        <v>0.3069444444444444</v>
      </c>
      <c r="D21" s="21">
        <f t="shared" si="0"/>
        <v>0.35625</v>
      </c>
      <c r="E21" s="99">
        <v>0.6631944444444444</v>
      </c>
      <c r="F21" s="23">
        <f t="shared" si="1"/>
        <v>0.15416666666666667</v>
      </c>
      <c r="G21" s="25">
        <v>0.8173611111111111</v>
      </c>
      <c r="H21" s="6">
        <f t="shared" si="2"/>
        <v>0.3269444444444444</v>
      </c>
      <c r="I21" s="74">
        <v>152</v>
      </c>
      <c r="J21" s="153"/>
    </row>
    <row r="22" spans="1:10" ht="25.5" customHeight="1">
      <c r="A22" s="82"/>
      <c r="B22" s="5" t="s">
        <v>10</v>
      </c>
      <c r="C22" s="22">
        <v>0.2986111111111111</v>
      </c>
      <c r="D22" s="21">
        <f t="shared" si="0"/>
        <v>0.3874999999999999</v>
      </c>
      <c r="E22" s="99">
        <v>0.686111111111111</v>
      </c>
      <c r="F22" s="23">
        <f t="shared" si="1"/>
        <v>0.16666666666666674</v>
      </c>
      <c r="G22" s="25">
        <v>0.8527777777777777</v>
      </c>
      <c r="H22" s="6">
        <f t="shared" si="2"/>
        <v>0.3411111111111111</v>
      </c>
      <c r="I22" s="74">
        <v>165</v>
      </c>
      <c r="J22" s="153"/>
    </row>
    <row r="23" spans="1:10" ht="25.5" customHeight="1">
      <c r="A23" s="82"/>
      <c r="B23" s="5" t="s">
        <v>167</v>
      </c>
      <c r="C23" s="22">
        <v>0.31666666666666665</v>
      </c>
      <c r="D23" s="21">
        <f t="shared" si="0"/>
        <v>0.3909722222222223</v>
      </c>
      <c r="E23" s="99">
        <v>0.7076388888888889</v>
      </c>
      <c r="F23" s="23">
        <f t="shared" si="1"/>
        <v>0.15902777777777777</v>
      </c>
      <c r="G23" s="25">
        <v>0.8666666666666667</v>
      </c>
      <c r="H23" s="6">
        <f t="shared" si="2"/>
        <v>0.3466666666666667</v>
      </c>
      <c r="I23" s="74">
        <v>169</v>
      </c>
      <c r="J23" s="153"/>
    </row>
    <row r="24" spans="1:10" ht="25.5" customHeight="1">
      <c r="A24" s="82"/>
      <c r="B24" s="5" t="s">
        <v>40</v>
      </c>
      <c r="C24" s="22">
        <v>0.31736111111111115</v>
      </c>
      <c r="D24" s="21">
        <f t="shared" si="0"/>
        <v>0.39999999999999986</v>
      </c>
      <c r="E24" s="99">
        <v>0.717361111111111</v>
      </c>
      <c r="F24" s="23">
        <f t="shared" si="1"/>
        <v>0.157638888888889</v>
      </c>
      <c r="G24" s="25">
        <v>0.875</v>
      </c>
      <c r="H24" s="6">
        <f t="shared" si="2"/>
        <v>0.35000000000000003</v>
      </c>
      <c r="I24" s="74">
        <v>175</v>
      </c>
      <c r="J24" s="153"/>
    </row>
    <row r="25" spans="1:10" ht="25.5" customHeight="1">
      <c r="A25" s="82"/>
      <c r="B25" s="5" t="s">
        <v>154</v>
      </c>
      <c r="C25" s="22">
        <v>0.35694444444444445</v>
      </c>
      <c r="D25" s="21">
        <f t="shared" si="0"/>
        <v>0.4131944444444445</v>
      </c>
      <c r="E25" s="99">
        <v>0.7701388888888889</v>
      </c>
      <c r="F25" s="23">
        <f t="shared" si="1"/>
        <v>0.14027777777777783</v>
      </c>
      <c r="G25" s="25">
        <v>0.9104166666666668</v>
      </c>
      <c r="H25" s="6">
        <f t="shared" si="2"/>
        <v>0.3641666666666667</v>
      </c>
      <c r="I25" s="74">
        <v>180</v>
      </c>
      <c r="J25" s="153"/>
    </row>
    <row r="26" spans="1:9" ht="20.25" customHeight="1">
      <c r="A26" s="94"/>
      <c r="B26" s="5" t="s">
        <v>1</v>
      </c>
      <c r="C26" s="202" t="s">
        <v>179</v>
      </c>
      <c r="D26" s="201"/>
      <c r="E26" s="201"/>
      <c r="F26" s="216">
        <v>0.04583333333333334</v>
      </c>
      <c r="G26" s="202" t="s">
        <v>177</v>
      </c>
      <c r="H26" s="20"/>
      <c r="I26" s="203">
        <v>186</v>
      </c>
    </row>
    <row r="27" spans="2:9" ht="13.5" thickBot="1">
      <c r="B27" s="14"/>
      <c r="C27" s="54"/>
      <c r="D27" s="9"/>
      <c r="E27" s="9"/>
      <c r="F27" s="10"/>
      <c r="G27" s="55"/>
      <c r="H27" s="9"/>
      <c r="I27" s="80"/>
    </row>
    <row r="28" ht="13.5" thickTop="1"/>
  </sheetData>
  <sheetProtection/>
  <printOptions/>
  <pageMargins left="0.25" right="0.25" top="0.5" bottom="0.5" header="0.3" footer="0.3"/>
  <pageSetup fitToHeight="1" fitToWidth="1"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8"/>
  <sheetViews>
    <sheetView zoomScalePageLayoutView="0" workbookViewId="0" topLeftCell="A14">
      <selection activeCell="H8" sqref="H8:H16"/>
    </sheetView>
  </sheetViews>
  <sheetFormatPr defaultColWidth="9.140625" defaultRowHeight="12.75"/>
  <cols>
    <col min="1" max="1" width="3.28125" style="0" customWidth="1"/>
    <col min="2" max="2" width="19.57421875" style="0" customWidth="1"/>
    <col min="3" max="8" width="12.00390625" style="0" customWidth="1"/>
    <col min="9" max="9" width="12.00390625" style="75" customWidth="1"/>
    <col min="10" max="11" width="10.28125" style="0" customWidth="1"/>
  </cols>
  <sheetData>
    <row r="2" ht="13.5" thickBot="1"/>
    <row r="3" spans="2:10" ht="16.5" thickTop="1">
      <c r="B3" s="45" t="s">
        <v>220</v>
      </c>
      <c r="C3" s="46" t="s">
        <v>1</v>
      </c>
      <c r="D3" s="46"/>
      <c r="E3" s="46"/>
      <c r="F3" s="47"/>
      <c r="G3" s="48" t="s">
        <v>55</v>
      </c>
      <c r="H3" s="49"/>
      <c r="I3" s="76"/>
      <c r="J3" s="107"/>
    </row>
    <row r="4" spans="2:10" ht="15.75">
      <c r="B4" s="51" t="s">
        <v>12</v>
      </c>
      <c r="C4" s="2" t="s">
        <v>1</v>
      </c>
      <c r="D4" s="2"/>
      <c r="E4" s="2"/>
      <c r="F4" s="3"/>
      <c r="G4" s="1" t="s">
        <v>1</v>
      </c>
      <c r="H4" s="81" t="s">
        <v>1</v>
      </c>
      <c r="I4" s="77"/>
      <c r="J4" s="166"/>
    </row>
    <row r="5" spans="2:10" ht="15.75" customHeight="1">
      <c r="B5" s="51" t="s">
        <v>1</v>
      </c>
      <c r="C5" s="2"/>
      <c r="D5" s="2"/>
      <c r="E5" s="2"/>
      <c r="F5" s="3"/>
      <c r="G5" s="1"/>
      <c r="H5" s="4"/>
      <c r="I5" s="77"/>
      <c r="J5" s="15"/>
    </row>
    <row r="6" spans="2:10" ht="16.5" thickBot="1">
      <c r="B6" s="69" t="s">
        <v>32</v>
      </c>
      <c r="C6" s="35" t="s">
        <v>2</v>
      </c>
      <c r="D6" s="35" t="s">
        <v>3</v>
      </c>
      <c r="E6" s="41" t="s">
        <v>27</v>
      </c>
      <c r="F6" s="37" t="s">
        <v>26</v>
      </c>
      <c r="G6" s="38" t="s">
        <v>4</v>
      </c>
      <c r="H6" s="41" t="s">
        <v>5</v>
      </c>
      <c r="I6" s="78" t="s">
        <v>39</v>
      </c>
      <c r="J6" s="15"/>
    </row>
    <row r="7" spans="1:11" ht="23.25" customHeight="1" thickTop="1">
      <c r="A7" s="82"/>
      <c r="B7" s="40" t="s">
        <v>77</v>
      </c>
      <c r="C7" s="22">
        <v>0.2555555555555556</v>
      </c>
      <c r="D7" s="21">
        <f aca="true" t="shared" si="0" ref="D7:D16">+E7-C7</f>
        <v>0.2840277777777777</v>
      </c>
      <c r="E7" s="165">
        <v>0.5395833333333333</v>
      </c>
      <c r="F7" s="23">
        <f>+G7-E7</f>
        <v>0.13055555555555554</v>
      </c>
      <c r="G7" s="25">
        <v>0.6701388888888888</v>
      </c>
      <c r="H7" s="6">
        <f aca="true" t="shared" si="1" ref="H7:H16">(+G7/4000)*1600</f>
        <v>0.26805555555555555</v>
      </c>
      <c r="I7" s="74">
        <v>46</v>
      </c>
      <c r="J7" s="16"/>
      <c r="K7" s="82"/>
    </row>
    <row r="8" spans="1:11" ht="23.25" customHeight="1">
      <c r="A8" s="82"/>
      <c r="B8" s="5" t="s">
        <v>86</v>
      </c>
      <c r="C8" s="22">
        <v>0.26319444444444445</v>
      </c>
      <c r="D8" s="21">
        <f t="shared" si="0"/>
        <v>0.28819444444444436</v>
      </c>
      <c r="E8" s="99">
        <v>0.5513888888888888</v>
      </c>
      <c r="F8" s="23">
        <f aca="true" t="shared" si="2" ref="F8:F16">+G8-E8</f>
        <v>0.1347222222222222</v>
      </c>
      <c r="G8" s="25">
        <v>0.686111111111111</v>
      </c>
      <c r="H8" s="6">
        <f t="shared" si="1"/>
        <v>0.2744444444444444</v>
      </c>
      <c r="I8" s="74">
        <v>68</v>
      </c>
      <c r="J8" s="16"/>
      <c r="K8" s="82"/>
    </row>
    <row r="9" spans="1:11" ht="23.25" customHeight="1">
      <c r="A9" s="82"/>
      <c r="B9" s="5" t="s">
        <v>60</v>
      </c>
      <c r="C9" s="22">
        <v>0.2604166666666667</v>
      </c>
      <c r="D9" s="21">
        <f t="shared" si="0"/>
        <v>0.2965277777777778</v>
      </c>
      <c r="E9" s="99">
        <v>0.5569444444444445</v>
      </c>
      <c r="F9" s="23">
        <f t="shared" si="2"/>
        <v>0.13541666666666663</v>
      </c>
      <c r="G9" s="25">
        <v>0.6923611111111111</v>
      </c>
      <c r="H9" s="6">
        <f t="shared" si="1"/>
        <v>0.27694444444444444</v>
      </c>
      <c r="I9" s="74">
        <v>78</v>
      </c>
      <c r="J9" s="16"/>
      <c r="K9" s="82"/>
    </row>
    <row r="10" spans="1:11" ht="23.25" customHeight="1">
      <c r="A10" s="82"/>
      <c r="B10" s="5" t="s">
        <v>11</v>
      </c>
      <c r="C10" s="22">
        <v>0.2722222222222222</v>
      </c>
      <c r="D10" s="21">
        <f t="shared" si="0"/>
        <v>0.3</v>
      </c>
      <c r="E10" s="99">
        <v>0.5722222222222222</v>
      </c>
      <c r="F10" s="23">
        <f t="shared" si="2"/>
        <v>0.1381944444444445</v>
      </c>
      <c r="G10" s="25">
        <v>0.7104166666666667</v>
      </c>
      <c r="H10" s="6">
        <f t="shared" si="1"/>
        <v>0.2841666666666667</v>
      </c>
      <c r="I10" s="74">
        <v>107</v>
      </c>
      <c r="J10" s="16"/>
      <c r="K10" s="82"/>
    </row>
    <row r="11" spans="1:11" ht="23.25" customHeight="1">
      <c r="A11" s="82"/>
      <c r="B11" s="5" t="s">
        <v>34</v>
      </c>
      <c r="C11" s="22">
        <v>0.2652777777777778</v>
      </c>
      <c r="D11" s="21">
        <f t="shared" si="0"/>
        <v>0.3069444444444444</v>
      </c>
      <c r="E11" s="99">
        <v>0.5722222222222222</v>
      </c>
      <c r="F11" s="23">
        <f t="shared" si="2"/>
        <v>0.14583333333333337</v>
      </c>
      <c r="G11" s="25">
        <v>0.7180555555555556</v>
      </c>
      <c r="H11" s="6">
        <f t="shared" si="1"/>
        <v>0.2872222222222222</v>
      </c>
      <c r="I11" s="74">
        <v>118</v>
      </c>
      <c r="J11" s="16"/>
      <c r="K11" s="82"/>
    </row>
    <row r="12" spans="1:11" ht="24" customHeight="1">
      <c r="A12" s="82"/>
      <c r="B12" s="5" t="s">
        <v>104</v>
      </c>
      <c r="C12" s="22">
        <v>0.28055555555555556</v>
      </c>
      <c r="D12" s="21">
        <f t="shared" si="0"/>
        <v>0.30833333333333335</v>
      </c>
      <c r="E12" s="99">
        <v>0.5888888888888889</v>
      </c>
      <c r="F12" s="23">
        <f t="shared" si="2"/>
        <v>0.13541666666666663</v>
      </c>
      <c r="G12" s="25">
        <v>0.7243055555555555</v>
      </c>
      <c r="H12" s="6">
        <f t="shared" si="1"/>
        <v>0.2897222222222222</v>
      </c>
      <c r="I12" s="74">
        <v>123</v>
      </c>
      <c r="J12" s="16"/>
      <c r="K12" s="82"/>
    </row>
    <row r="13" spans="1:11" ht="24" customHeight="1">
      <c r="A13" s="82"/>
      <c r="B13" s="5" t="s">
        <v>153</v>
      </c>
      <c r="C13" s="22">
        <v>0.28194444444444444</v>
      </c>
      <c r="D13" s="21">
        <f t="shared" si="0"/>
        <v>0.30833333333333335</v>
      </c>
      <c r="E13" s="99">
        <v>0.5902777777777778</v>
      </c>
      <c r="F13" s="23">
        <f t="shared" si="2"/>
        <v>0.13402777777777775</v>
      </c>
      <c r="G13" s="25">
        <v>0.7243055555555555</v>
      </c>
      <c r="H13" s="6">
        <f t="shared" si="1"/>
        <v>0.2897222222222222</v>
      </c>
      <c r="I13" s="74">
        <v>124</v>
      </c>
      <c r="J13" s="16"/>
      <c r="K13" s="82"/>
    </row>
    <row r="14" spans="1:11" ht="27.75" customHeight="1">
      <c r="A14" s="82"/>
      <c r="B14" s="5" t="s">
        <v>79</v>
      </c>
      <c r="C14" s="22">
        <v>0.2736111111111111</v>
      </c>
      <c r="D14" s="21">
        <f t="shared" si="0"/>
        <v>0.3263888888888889</v>
      </c>
      <c r="E14" s="99">
        <v>0.6</v>
      </c>
      <c r="F14" s="23">
        <f t="shared" si="2"/>
        <v>0.15000000000000002</v>
      </c>
      <c r="G14" s="25">
        <v>0.75</v>
      </c>
      <c r="H14" s="6">
        <f t="shared" si="1"/>
        <v>0.3</v>
      </c>
      <c r="I14" s="74">
        <v>140</v>
      </c>
      <c r="J14" s="16"/>
      <c r="K14" s="82"/>
    </row>
    <row r="15" spans="1:11" ht="27.75" customHeight="1">
      <c r="A15" s="82"/>
      <c r="B15" s="5" t="s">
        <v>109</v>
      </c>
      <c r="C15" s="22">
        <v>0.28541666666666665</v>
      </c>
      <c r="D15" s="21">
        <f t="shared" si="0"/>
        <v>0.3319444444444445</v>
      </c>
      <c r="E15" s="99">
        <v>0.6173611111111111</v>
      </c>
      <c r="F15" s="23">
        <f t="shared" si="2"/>
        <v>0.14027777777777772</v>
      </c>
      <c r="G15" s="25">
        <v>0.7576388888888889</v>
      </c>
      <c r="H15" s="6">
        <f t="shared" si="1"/>
        <v>0.3030555555555555</v>
      </c>
      <c r="I15" s="74">
        <v>143</v>
      </c>
      <c r="J15" s="107"/>
      <c r="K15" s="94"/>
    </row>
    <row r="16" spans="1:11" ht="27.75" customHeight="1">
      <c r="A16" s="82"/>
      <c r="B16" s="5" t="s">
        <v>191</v>
      </c>
      <c r="C16" s="22">
        <v>0.28541666666666665</v>
      </c>
      <c r="D16" s="21">
        <f t="shared" si="0"/>
        <v>0.33263888888888893</v>
      </c>
      <c r="E16" s="99">
        <v>0.6180555555555556</v>
      </c>
      <c r="F16" s="23">
        <f t="shared" si="2"/>
        <v>0.15416666666666667</v>
      </c>
      <c r="G16" s="25">
        <v>0.7722222222222223</v>
      </c>
      <c r="H16" s="6">
        <f t="shared" si="1"/>
        <v>0.3088888888888889</v>
      </c>
      <c r="I16" s="74">
        <v>148</v>
      </c>
      <c r="J16" s="16"/>
      <c r="K16" s="167"/>
    </row>
    <row r="17" spans="2:10" ht="13.5" thickBot="1">
      <c r="B17" s="14"/>
      <c r="C17" s="54"/>
      <c r="D17" s="9"/>
      <c r="E17" s="9"/>
      <c r="F17" s="10"/>
      <c r="G17" s="55"/>
      <c r="H17" s="9"/>
      <c r="I17" s="80"/>
      <c r="J17" s="107"/>
    </row>
    <row r="18" spans="10:11" ht="13.5" thickTop="1">
      <c r="J18" s="107"/>
      <c r="K18" s="16"/>
    </row>
  </sheetData>
  <sheetProtection/>
  <printOptions/>
  <pageMargins left="0.5" right="0.5" top="0.5" bottom="0.5" header="0.5" footer="0.5"/>
  <pageSetup fitToHeight="1" fitToWidth="1"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0"/>
  <sheetViews>
    <sheetView zoomScalePageLayoutView="0" workbookViewId="0" topLeftCell="A4">
      <selection activeCell="H8" sqref="H8:I8"/>
    </sheetView>
  </sheetViews>
  <sheetFormatPr defaultColWidth="9.140625" defaultRowHeight="12.75"/>
  <cols>
    <col min="1" max="1" width="3.28125" style="0" customWidth="1"/>
    <col min="2" max="2" width="22.140625" style="0" customWidth="1"/>
    <col min="3" max="3" width="13.421875" style="0" customWidth="1"/>
    <col min="4" max="6" width="4.00390625" style="0" customWidth="1"/>
    <col min="7" max="7" width="11.140625" style="0" customWidth="1"/>
    <col min="8" max="9" width="11.421875" style="0" customWidth="1"/>
    <col min="10" max="10" width="10.57421875" style="75" customWidth="1"/>
  </cols>
  <sheetData>
    <row r="2" ht="13.5" thickBot="1"/>
    <row r="3" spans="2:10" ht="16.5" thickTop="1">
      <c r="B3" s="45" t="s">
        <v>102</v>
      </c>
      <c r="C3" s="46" t="s">
        <v>0</v>
      </c>
      <c r="D3" s="46"/>
      <c r="E3" s="46"/>
      <c r="F3" s="47"/>
      <c r="G3" s="48" t="s">
        <v>25</v>
      </c>
      <c r="H3" s="49"/>
      <c r="I3" s="49" t="s">
        <v>1</v>
      </c>
      <c r="J3" s="76"/>
    </row>
    <row r="4" spans="2:10" ht="15.75">
      <c r="B4" s="51" t="s">
        <v>1</v>
      </c>
      <c r="C4" s="2" t="s">
        <v>1</v>
      </c>
      <c r="D4" s="2"/>
      <c r="E4" s="2"/>
      <c r="F4" s="3"/>
      <c r="G4" s="1" t="s">
        <v>1</v>
      </c>
      <c r="H4" s="81" t="s">
        <v>1</v>
      </c>
      <c r="I4" s="4"/>
      <c r="J4" s="77"/>
    </row>
    <row r="5" spans="2:10" ht="10.5" customHeight="1">
      <c r="B5" s="51"/>
      <c r="C5" s="2"/>
      <c r="D5" s="2"/>
      <c r="E5" s="2"/>
      <c r="F5" s="3"/>
      <c r="G5" s="1"/>
      <c r="H5" s="4"/>
      <c r="I5" s="4"/>
      <c r="J5" s="77"/>
    </row>
    <row r="6" spans="2:10" ht="13.5" thickBot="1">
      <c r="B6" s="69" t="s">
        <v>32</v>
      </c>
      <c r="C6" s="35" t="s">
        <v>2</v>
      </c>
      <c r="D6" s="35" t="s">
        <v>3</v>
      </c>
      <c r="E6" s="41" t="s">
        <v>27</v>
      </c>
      <c r="F6" s="37" t="s">
        <v>26</v>
      </c>
      <c r="G6" s="38" t="s">
        <v>4</v>
      </c>
      <c r="H6" s="41" t="s">
        <v>5</v>
      </c>
      <c r="I6" s="41" t="s">
        <v>6</v>
      </c>
      <c r="J6" s="78" t="s">
        <v>39</v>
      </c>
    </row>
    <row r="7" spans="1:10" ht="23.25" customHeight="1" thickTop="1">
      <c r="A7" s="82"/>
      <c r="B7" s="40" t="s">
        <v>77</v>
      </c>
      <c r="C7" s="32">
        <v>0.27847222222222223</v>
      </c>
      <c r="D7" s="21"/>
      <c r="E7" s="33"/>
      <c r="F7" s="23"/>
      <c r="G7" s="42">
        <v>0.7347222222222222</v>
      </c>
      <c r="H7" s="18">
        <f aca="true" t="shared" si="0" ref="H7:H13">+(G7/4000)*1600</f>
        <v>0.29388888888888887</v>
      </c>
      <c r="I7" s="18">
        <f>+(G7/4000)*1000</f>
        <v>0.18368055555555554</v>
      </c>
      <c r="J7" s="79">
        <v>28</v>
      </c>
    </row>
    <row r="8" spans="1:10" ht="23.25" customHeight="1">
      <c r="A8" s="82"/>
      <c r="B8" s="5" t="s">
        <v>86</v>
      </c>
      <c r="C8" s="22">
        <v>0.2777777777777778</v>
      </c>
      <c r="D8" s="21"/>
      <c r="E8" s="21"/>
      <c r="F8" s="23"/>
      <c r="G8" s="25">
        <v>0.7402777777777777</v>
      </c>
      <c r="H8" s="18">
        <f t="shared" si="0"/>
        <v>0.2961111111111111</v>
      </c>
      <c r="I8" s="18">
        <f aca="true" t="shared" si="1" ref="I8:I13">+(G8/4000)*1000</f>
        <v>0.18506944444444443</v>
      </c>
      <c r="J8" s="74">
        <v>32</v>
      </c>
    </row>
    <row r="9" spans="1:10" ht="23.25" customHeight="1">
      <c r="A9" s="82"/>
      <c r="B9" s="5" t="s">
        <v>103</v>
      </c>
      <c r="C9" s="22">
        <v>0.2798611111111111</v>
      </c>
      <c r="D9" s="21"/>
      <c r="E9" s="21"/>
      <c r="F9" s="23"/>
      <c r="G9" s="25">
        <v>0.7493055555555556</v>
      </c>
      <c r="H9" s="18">
        <f t="shared" si="0"/>
        <v>0.2997222222222222</v>
      </c>
      <c r="I9" s="18">
        <f t="shared" si="1"/>
        <v>0.1873263888888889</v>
      </c>
      <c r="J9" s="74">
        <v>40</v>
      </c>
    </row>
    <row r="10" spans="1:10" ht="23.25" customHeight="1">
      <c r="A10" s="82"/>
      <c r="B10" s="5" t="s">
        <v>11</v>
      </c>
      <c r="C10" s="22">
        <v>0.2902777777777778</v>
      </c>
      <c r="D10" s="21"/>
      <c r="E10" s="21"/>
      <c r="F10" s="23"/>
      <c r="G10" s="25">
        <v>0.7875</v>
      </c>
      <c r="H10" s="18">
        <f t="shared" si="0"/>
        <v>0.315</v>
      </c>
      <c r="I10" s="18">
        <f t="shared" si="1"/>
        <v>0.196875</v>
      </c>
      <c r="J10" s="74">
        <v>69</v>
      </c>
    </row>
    <row r="11" spans="1:10" ht="23.25" customHeight="1">
      <c r="A11" s="82"/>
      <c r="B11" s="5" t="s">
        <v>34</v>
      </c>
      <c r="C11" s="22">
        <v>0.2972222222222222</v>
      </c>
      <c r="D11" s="21"/>
      <c r="E11" s="21"/>
      <c r="F11" s="23"/>
      <c r="G11" s="25">
        <v>0.8076388888888889</v>
      </c>
      <c r="H11" s="18">
        <f t="shared" si="0"/>
        <v>0.32305555555555554</v>
      </c>
      <c r="I11" s="18">
        <f t="shared" si="1"/>
        <v>0.20190972222222223</v>
      </c>
      <c r="J11" s="74">
        <v>79</v>
      </c>
    </row>
    <row r="12" spans="1:10" ht="23.25" customHeight="1">
      <c r="A12" s="82"/>
      <c r="B12" s="5" t="s">
        <v>79</v>
      </c>
      <c r="C12" s="22">
        <v>0.2972222222222222</v>
      </c>
      <c r="D12" s="21"/>
      <c r="E12" s="21"/>
      <c r="F12" s="23"/>
      <c r="G12" s="25">
        <v>0.8236111111111111</v>
      </c>
      <c r="H12" s="18">
        <f t="shared" si="0"/>
        <v>0.32944444444444443</v>
      </c>
      <c r="I12" s="18">
        <f t="shared" si="1"/>
        <v>0.20590277777777777</v>
      </c>
      <c r="J12" s="74">
        <v>84</v>
      </c>
    </row>
    <row r="13" spans="1:10" ht="23.25" customHeight="1">
      <c r="A13" s="82"/>
      <c r="B13" s="5" t="s">
        <v>64</v>
      </c>
      <c r="C13" s="22">
        <v>0.2902777777777778</v>
      </c>
      <c r="D13" s="21"/>
      <c r="E13" s="21"/>
      <c r="F13" s="23"/>
      <c r="G13" s="25">
        <v>0.8236111111111111</v>
      </c>
      <c r="H13" s="18">
        <f t="shared" si="0"/>
        <v>0.32944444444444443</v>
      </c>
      <c r="I13" s="18">
        <f t="shared" si="1"/>
        <v>0.20590277777777777</v>
      </c>
      <c r="J13" s="74">
        <v>85</v>
      </c>
    </row>
    <row r="14" spans="1:10" ht="24.75" customHeight="1">
      <c r="A14" s="94"/>
      <c r="B14" s="5" t="s">
        <v>1</v>
      </c>
      <c r="C14" s="22"/>
      <c r="D14" s="21"/>
      <c r="E14" s="21"/>
      <c r="F14" s="23"/>
      <c r="G14" s="25"/>
      <c r="H14" s="18"/>
      <c r="I14" s="71" t="s">
        <v>117</v>
      </c>
      <c r="J14" s="164">
        <v>105</v>
      </c>
    </row>
    <row r="15" spans="2:10" ht="16.5" thickBot="1">
      <c r="B15" s="70" t="s">
        <v>8</v>
      </c>
      <c r="C15" s="43" t="s">
        <v>9</v>
      </c>
      <c r="D15" s="29"/>
      <c r="E15" s="29"/>
      <c r="F15" s="29"/>
      <c r="G15" s="44" t="s">
        <v>1</v>
      </c>
      <c r="H15" s="29"/>
      <c r="I15" s="41" t="s">
        <v>6</v>
      </c>
      <c r="J15" s="78" t="s">
        <v>39</v>
      </c>
    </row>
    <row r="16" spans="1:10" ht="27.75" customHeight="1" thickTop="1">
      <c r="A16" s="82"/>
      <c r="B16" s="5" t="s">
        <v>107</v>
      </c>
      <c r="C16" s="22">
        <v>0.31805555555555554</v>
      </c>
      <c r="D16" s="12"/>
      <c r="E16" s="12"/>
      <c r="F16" s="13"/>
      <c r="G16" s="25">
        <v>0.6055555555555555</v>
      </c>
      <c r="H16" s="18">
        <f>+(G16/3000)*1600</f>
        <v>0.32296296296296295</v>
      </c>
      <c r="I16" s="18">
        <f aca="true" t="shared" si="2" ref="I16:I28">+(G16/3000)*1000</f>
        <v>0.20185185185185184</v>
      </c>
      <c r="J16" s="79">
        <v>26</v>
      </c>
    </row>
    <row r="17" spans="1:10" ht="27.75" customHeight="1">
      <c r="A17" s="82"/>
      <c r="B17" s="5" t="s">
        <v>109</v>
      </c>
      <c r="C17" s="22">
        <v>0.31666666666666665</v>
      </c>
      <c r="D17" s="12"/>
      <c r="E17" s="12"/>
      <c r="F17" s="13"/>
      <c r="G17" s="25">
        <v>0.6138888888888888</v>
      </c>
      <c r="H17" s="18">
        <f aca="true" t="shared" si="3" ref="H17:H28">+(G17/3000)*1600</f>
        <v>0.32740740740740737</v>
      </c>
      <c r="I17" s="18">
        <f t="shared" si="2"/>
        <v>0.2046296296296296</v>
      </c>
      <c r="J17" s="74">
        <v>45</v>
      </c>
    </row>
    <row r="18" spans="1:10" ht="27.75" customHeight="1">
      <c r="A18" s="82"/>
      <c r="B18" s="5" t="s">
        <v>60</v>
      </c>
      <c r="C18" s="22">
        <v>0.31805555555555554</v>
      </c>
      <c r="D18" s="12"/>
      <c r="E18" s="12"/>
      <c r="F18" s="13"/>
      <c r="G18" s="25">
        <v>0.6194444444444445</v>
      </c>
      <c r="H18" s="18">
        <f t="shared" si="3"/>
        <v>0.33037037037037037</v>
      </c>
      <c r="I18" s="18">
        <f t="shared" si="2"/>
        <v>0.2064814814814815</v>
      </c>
      <c r="J18" s="74">
        <v>49</v>
      </c>
    </row>
    <row r="19" spans="1:10" ht="27.75" customHeight="1">
      <c r="A19" s="82"/>
      <c r="B19" s="5" t="s">
        <v>106</v>
      </c>
      <c r="C19" s="22">
        <v>0.31805555555555554</v>
      </c>
      <c r="D19" s="12"/>
      <c r="E19" s="12"/>
      <c r="F19" s="13"/>
      <c r="G19" s="25">
        <v>0.625</v>
      </c>
      <c r="H19" s="18">
        <f t="shared" si="3"/>
        <v>0.33333333333333337</v>
      </c>
      <c r="I19" s="18">
        <f t="shared" si="2"/>
        <v>0.20833333333333334</v>
      </c>
      <c r="J19" s="74">
        <v>58</v>
      </c>
    </row>
    <row r="20" spans="1:10" ht="27.75" customHeight="1">
      <c r="A20" s="82"/>
      <c r="B20" s="5" t="s">
        <v>110</v>
      </c>
      <c r="C20" s="22">
        <v>0.31805555555555554</v>
      </c>
      <c r="D20" s="12"/>
      <c r="E20" s="12"/>
      <c r="F20" s="13"/>
      <c r="G20" s="25">
        <v>0.6270833333333333</v>
      </c>
      <c r="H20" s="18">
        <f t="shared" si="3"/>
        <v>0.33444444444444443</v>
      </c>
      <c r="I20" s="18">
        <f t="shared" si="2"/>
        <v>0.20902777777777778</v>
      </c>
      <c r="J20" s="74">
        <v>60</v>
      </c>
    </row>
    <row r="21" spans="1:10" ht="27.75" customHeight="1">
      <c r="A21" s="82"/>
      <c r="B21" s="5" t="s">
        <v>104</v>
      </c>
      <c r="C21" s="22">
        <v>0.33194444444444443</v>
      </c>
      <c r="D21" s="12"/>
      <c r="E21" s="12"/>
      <c r="F21" s="13"/>
      <c r="G21" s="25">
        <v>0.6402777777777778</v>
      </c>
      <c r="H21" s="18">
        <f t="shared" si="3"/>
        <v>0.3414814814814815</v>
      </c>
      <c r="I21" s="18">
        <f t="shared" si="2"/>
        <v>0.21342592592592594</v>
      </c>
      <c r="J21" s="74">
        <v>68</v>
      </c>
    </row>
    <row r="22" spans="1:10" ht="27.75" customHeight="1">
      <c r="A22" s="82"/>
      <c r="B22" s="5" t="s">
        <v>92</v>
      </c>
      <c r="C22" s="22">
        <v>0.31805555555555554</v>
      </c>
      <c r="D22" s="12"/>
      <c r="E22" s="12"/>
      <c r="F22" s="13"/>
      <c r="G22" s="25">
        <v>0.6465277777777778</v>
      </c>
      <c r="H22" s="18">
        <f t="shared" si="3"/>
        <v>0.34481481481481485</v>
      </c>
      <c r="I22" s="18">
        <f t="shared" si="2"/>
        <v>0.2155092592592593</v>
      </c>
      <c r="J22" s="74">
        <v>73</v>
      </c>
    </row>
    <row r="23" spans="1:10" ht="27.75" customHeight="1">
      <c r="A23" s="82"/>
      <c r="B23" s="5" t="s">
        <v>111</v>
      </c>
      <c r="C23" s="22">
        <v>0.32430555555555557</v>
      </c>
      <c r="D23" s="12"/>
      <c r="E23" s="12"/>
      <c r="F23" s="13"/>
      <c r="G23" s="25">
        <v>0.6479166666666667</v>
      </c>
      <c r="H23" s="18">
        <f t="shared" si="3"/>
        <v>0.3455555555555556</v>
      </c>
      <c r="I23" s="18">
        <f t="shared" si="2"/>
        <v>0.21597222222222223</v>
      </c>
      <c r="J23" s="74">
        <v>74</v>
      </c>
    </row>
    <row r="24" spans="1:10" ht="27.75" customHeight="1">
      <c r="A24" s="82"/>
      <c r="B24" s="5" t="s">
        <v>105</v>
      </c>
      <c r="C24" s="22">
        <v>0.3340277777777778</v>
      </c>
      <c r="D24" s="12"/>
      <c r="E24" s="12"/>
      <c r="F24" s="13"/>
      <c r="G24" s="25">
        <v>0.6652777777777777</v>
      </c>
      <c r="H24" s="18">
        <f t="shared" si="3"/>
        <v>0.3548148148148148</v>
      </c>
      <c r="I24" s="18">
        <f t="shared" si="2"/>
        <v>0.22175925925925924</v>
      </c>
      <c r="J24" s="74">
        <v>79</v>
      </c>
    </row>
    <row r="25" spans="1:10" ht="27.75" customHeight="1">
      <c r="A25" s="94"/>
      <c r="B25" s="5" t="s">
        <v>40</v>
      </c>
      <c r="C25" s="22">
        <v>0.34097222222222223</v>
      </c>
      <c r="D25" s="12"/>
      <c r="E25" s="12"/>
      <c r="F25" s="13"/>
      <c r="G25" s="25">
        <v>0.6875</v>
      </c>
      <c r="H25" s="18">
        <f t="shared" si="3"/>
        <v>0.36666666666666664</v>
      </c>
      <c r="I25" s="18">
        <f t="shared" si="2"/>
        <v>0.22916666666666666</v>
      </c>
      <c r="J25" s="74">
        <v>92</v>
      </c>
    </row>
    <row r="26" spans="1:10" ht="27.75" customHeight="1">
      <c r="A26" s="94"/>
      <c r="B26" s="5" t="s">
        <v>108</v>
      </c>
      <c r="C26" s="22">
        <v>0.34097222222222223</v>
      </c>
      <c r="D26" s="12"/>
      <c r="E26" s="12"/>
      <c r="F26" s="13"/>
      <c r="G26" s="25">
        <v>0.6944444444444445</v>
      </c>
      <c r="H26" s="18">
        <f t="shared" si="3"/>
        <v>0.3703703703703704</v>
      </c>
      <c r="I26" s="18">
        <f t="shared" si="2"/>
        <v>0.2314814814814815</v>
      </c>
      <c r="J26" s="74">
        <v>100</v>
      </c>
    </row>
    <row r="27" spans="1:10" ht="27.75" customHeight="1">
      <c r="A27" s="94"/>
      <c r="B27" s="5" t="s">
        <v>112</v>
      </c>
      <c r="C27" s="22">
        <v>0.3520833333333333</v>
      </c>
      <c r="D27" s="12"/>
      <c r="E27" s="12"/>
      <c r="F27" s="13"/>
      <c r="G27" s="25">
        <v>0.7055555555555556</v>
      </c>
      <c r="H27" s="18">
        <f t="shared" si="3"/>
        <v>0.3762962962962963</v>
      </c>
      <c r="I27" s="18">
        <f t="shared" si="2"/>
        <v>0.2351851851851852</v>
      </c>
      <c r="J27" s="74">
        <v>102</v>
      </c>
    </row>
    <row r="28" spans="1:10" ht="27.75" customHeight="1">
      <c r="A28" s="94"/>
      <c r="B28" s="5" t="s">
        <v>82</v>
      </c>
      <c r="C28" s="22">
        <v>0.34097222222222223</v>
      </c>
      <c r="D28" s="12"/>
      <c r="E28" s="12"/>
      <c r="F28" s="13"/>
      <c r="G28" s="25">
        <v>0.7083333333333334</v>
      </c>
      <c r="H28" s="18">
        <f t="shared" si="3"/>
        <v>0.37777777777777777</v>
      </c>
      <c r="I28" s="18">
        <f t="shared" si="2"/>
        <v>0.23611111111111113</v>
      </c>
      <c r="J28" s="74">
        <v>102</v>
      </c>
    </row>
    <row r="29" spans="1:10" ht="27.75" customHeight="1">
      <c r="A29" s="94"/>
      <c r="B29" s="100"/>
      <c r="C29" s="105"/>
      <c r="D29" s="171"/>
      <c r="E29" s="171"/>
      <c r="F29" s="172"/>
      <c r="G29" s="68"/>
      <c r="H29" s="85"/>
      <c r="I29" s="82" t="s">
        <v>117</v>
      </c>
      <c r="J29" s="104">
        <v>113</v>
      </c>
    </row>
    <row r="30" spans="2:10" ht="13.5" thickBot="1">
      <c r="B30" s="14"/>
      <c r="C30" s="54"/>
      <c r="D30" s="9"/>
      <c r="E30" s="9"/>
      <c r="F30" s="10"/>
      <c r="G30" s="55"/>
      <c r="H30" s="9"/>
      <c r="I30" s="9"/>
      <c r="J30" s="80"/>
    </row>
    <row r="31" ht="13.5" thickTop="1"/>
  </sheetData>
  <sheetProtection/>
  <printOptions/>
  <pageMargins left="0.5" right="0.5" top="0.5" bottom="0.5" header="0.5" footer="0.5"/>
  <pageSetup fitToHeight="1" fitToWidth="1"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8"/>
  <sheetViews>
    <sheetView tabSelected="1" zoomScale="85" zoomScaleNormal="85" zoomScalePageLayoutView="0" workbookViewId="0" topLeftCell="A1">
      <selection activeCell="L8" sqref="L8:L16"/>
    </sheetView>
  </sheetViews>
  <sheetFormatPr defaultColWidth="9.140625" defaultRowHeight="12.75"/>
  <cols>
    <col min="1" max="1" width="2.8515625" style="0" customWidth="1"/>
    <col min="2" max="2" width="18.57421875" style="0" customWidth="1"/>
    <col min="3" max="8" width="9.57421875" style="0" customWidth="1"/>
    <col min="9" max="9" width="10.7109375" style="0" customWidth="1"/>
    <col min="10" max="10" width="11.421875" style="0" customWidth="1"/>
    <col min="11" max="11" width="8.7109375" style="0" customWidth="1"/>
    <col min="12" max="12" width="10.140625" style="107" bestFit="1" customWidth="1"/>
    <col min="13" max="13" width="10.00390625" style="107" customWidth="1"/>
    <col min="14" max="14" width="8.7109375" style="107" customWidth="1"/>
  </cols>
  <sheetData>
    <row r="2" ht="13.5" thickBot="1"/>
    <row r="3" spans="2:12" ht="16.5" thickTop="1">
      <c r="B3" s="57" t="s">
        <v>220</v>
      </c>
      <c r="C3" s="46" t="s">
        <v>1</v>
      </c>
      <c r="D3" s="46"/>
      <c r="E3" s="46"/>
      <c r="F3" s="46"/>
      <c r="G3" s="46"/>
      <c r="H3" s="47"/>
      <c r="I3" s="58" t="s">
        <v>57</v>
      </c>
      <c r="J3" s="46"/>
      <c r="K3" s="50"/>
      <c r="L3" s="107" t="s">
        <v>1</v>
      </c>
    </row>
    <row r="4" spans="2:12" ht="15.75">
      <c r="B4" s="59" t="s">
        <v>52</v>
      </c>
      <c r="C4" s="2"/>
      <c r="D4" s="2"/>
      <c r="E4" s="2"/>
      <c r="F4" s="30" t="s">
        <v>1</v>
      </c>
      <c r="G4" s="2"/>
      <c r="H4" s="3"/>
      <c r="I4" s="39">
        <v>4860</v>
      </c>
      <c r="J4" s="2" t="s">
        <v>1</v>
      </c>
      <c r="K4" s="52"/>
      <c r="L4" s="106" t="s">
        <v>1</v>
      </c>
    </row>
    <row r="5" spans="2:12" ht="33.75" customHeight="1">
      <c r="B5" s="59"/>
      <c r="C5" s="2"/>
      <c r="D5" s="2"/>
      <c r="E5" s="2"/>
      <c r="F5" s="30"/>
      <c r="G5" s="2" t="s">
        <v>1</v>
      </c>
      <c r="H5" s="3"/>
      <c r="I5" s="39" t="s">
        <v>1</v>
      </c>
      <c r="J5" s="2" t="s">
        <v>1</v>
      </c>
      <c r="K5" s="52"/>
      <c r="L5" s="15"/>
    </row>
    <row r="6" spans="2:13" ht="16.5" thickBot="1">
      <c r="B6" s="69" t="s">
        <v>30</v>
      </c>
      <c r="C6" s="35" t="s">
        <v>2</v>
      </c>
      <c r="D6" s="35" t="s">
        <v>3</v>
      </c>
      <c r="E6" s="36" t="s">
        <v>13</v>
      </c>
      <c r="F6" s="35" t="s">
        <v>14</v>
      </c>
      <c r="G6" s="36" t="s">
        <v>15</v>
      </c>
      <c r="H6" s="37" t="s">
        <v>22</v>
      </c>
      <c r="I6" s="38" t="s">
        <v>4</v>
      </c>
      <c r="J6" s="36" t="s">
        <v>5</v>
      </c>
      <c r="K6" s="60" t="s">
        <v>39</v>
      </c>
      <c r="L6" s="15" t="s">
        <v>81</v>
      </c>
      <c r="M6" s="114"/>
    </row>
    <row r="7" spans="1:14" ht="21.75" customHeight="1" thickTop="1">
      <c r="A7" s="82"/>
      <c r="B7" s="5" t="s">
        <v>35</v>
      </c>
      <c r="C7" s="22">
        <v>0.2076388888888889</v>
      </c>
      <c r="D7" s="71">
        <f aca="true" t="shared" si="0" ref="D7:D16">+E7-C7</f>
        <v>0.23194444444444448</v>
      </c>
      <c r="E7" s="6">
        <v>0.4395833333333334</v>
      </c>
      <c r="F7" s="21">
        <f aca="true" t="shared" si="1" ref="F7:F16">+G7-E7</f>
        <v>0.22960405385728483</v>
      </c>
      <c r="G7" s="141">
        <f aca="true" t="shared" si="2" ref="G7:G16">+I7-N7</f>
        <v>0.6691873871906182</v>
      </c>
      <c r="H7" s="23">
        <f aca="true" t="shared" si="3" ref="H7:H16">AVERAGE(F7,D7)</f>
        <v>0.23077424915086464</v>
      </c>
      <c r="I7" s="25">
        <v>0.69375</v>
      </c>
      <c r="J7" s="6">
        <f aca="true" t="shared" si="4" ref="J7:J16">(+I7/5000)*1600</f>
        <v>0.22199999999999998</v>
      </c>
      <c r="K7" s="79">
        <v>16</v>
      </c>
      <c r="L7" s="153">
        <f>(+I7/4860)*5000</f>
        <v>0.7137345679012345</v>
      </c>
      <c r="M7" s="82"/>
      <c r="N7" s="16">
        <f>+(I7/3.10685596)*0.11</f>
        <v>0.02456261280938174</v>
      </c>
    </row>
    <row r="8" spans="1:14" ht="21.75" customHeight="1">
      <c r="A8" s="82"/>
      <c r="B8" s="5" t="s">
        <v>23</v>
      </c>
      <c r="C8" s="22">
        <v>0.2125</v>
      </c>
      <c r="D8" s="71">
        <f t="shared" si="0"/>
        <v>0.22916666666666666</v>
      </c>
      <c r="E8" s="6">
        <v>0.44166666666666665</v>
      </c>
      <c r="F8" s="21">
        <f t="shared" si="1"/>
        <v>0.23287957847943208</v>
      </c>
      <c r="G8" s="141">
        <f t="shared" si="2"/>
        <v>0.6745462451460987</v>
      </c>
      <c r="H8" s="23">
        <f t="shared" si="3"/>
        <v>0.23102312257304936</v>
      </c>
      <c r="I8" s="25">
        <v>0.6993055555555556</v>
      </c>
      <c r="J8" s="6">
        <f t="shared" si="4"/>
        <v>0.22377777777777783</v>
      </c>
      <c r="K8" s="72">
        <v>19</v>
      </c>
      <c r="L8" s="153">
        <f aca="true" t="shared" si="5" ref="L8:L16">(+I8/4860)*5000</f>
        <v>0.7194501600365798</v>
      </c>
      <c r="M8" s="82"/>
      <c r="N8" s="16">
        <f aca="true" t="shared" si="6" ref="N8:N16">+(I8/3.10685596)*0.11</f>
        <v>0.02475931040945687</v>
      </c>
    </row>
    <row r="9" spans="1:14" ht="21.75" customHeight="1">
      <c r="A9" s="82"/>
      <c r="B9" s="5" t="s">
        <v>93</v>
      </c>
      <c r="C9" s="22">
        <v>0.21180555555555555</v>
      </c>
      <c r="D9" s="71">
        <f t="shared" si="0"/>
        <v>0.23402777777777775</v>
      </c>
      <c r="E9" s="6">
        <v>0.4458333333333333</v>
      </c>
      <c r="F9" s="21">
        <f t="shared" si="1"/>
        <v>0.23273205527937568</v>
      </c>
      <c r="G9" s="141">
        <f t="shared" si="2"/>
        <v>0.678565388612709</v>
      </c>
      <c r="H9" s="23">
        <f t="shared" si="3"/>
        <v>0.2333799165285767</v>
      </c>
      <c r="I9" s="226">
        <v>0.7034722222222222</v>
      </c>
      <c r="J9" s="6">
        <f t="shared" si="4"/>
        <v>0.2251111111111111</v>
      </c>
      <c r="K9" s="156">
        <v>25</v>
      </c>
      <c r="L9" s="153">
        <f t="shared" si="5"/>
        <v>0.7237368541380886</v>
      </c>
      <c r="M9" s="82"/>
      <c r="N9" s="16">
        <f t="shared" si="6"/>
        <v>0.024906833609513214</v>
      </c>
    </row>
    <row r="10" spans="1:14" ht="21.75" customHeight="1">
      <c r="A10" s="82"/>
      <c r="B10" s="5" t="s">
        <v>54</v>
      </c>
      <c r="C10" s="22">
        <v>0.21597222222222223</v>
      </c>
      <c r="D10" s="71">
        <f t="shared" si="0"/>
        <v>0.23680555555555555</v>
      </c>
      <c r="E10" s="6">
        <v>0.4527777777777778</v>
      </c>
      <c r="F10" s="21">
        <f t="shared" si="1"/>
        <v>0.24119432745693742</v>
      </c>
      <c r="G10" s="141">
        <f t="shared" si="2"/>
        <v>0.6939721052347152</v>
      </c>
      <c r="H10" s="23">
        <f t="shared" si="3"/>
        <v>0.23899994150624648</v>
      </c>
      <c r="I10" s="226">
        <v>0.7194444444444444</v>
      </c>
      <c r="J10" s="6">
        <f t="shared" si="4"/>
        <v>0.23022222222222224</v>
      </c>
      <c r="K10" s="72">
        <v>34</v>
      </c>
      <c r="L10" s="153">
        <f t="shared" si="5"/>
        <v>0.7401691815272062</v>
      </c>
      <c r="M10" s="82"/>
      <c r="N10" s="16">
        <f t="shared" si="6"/>
        <v>0.025472339209729213</v>
      </c>
    </row>
    <row r="11" spans="1:14" ht="21.75" customHeight="1">
      <c r="A11" s="82"/>
      <c r="B11" s="5" t="s">
        <v>21</v>
      </c>
      <c r="C11" s="22">
        <v>0.2152777777777778</v>
      </c>
      <c r="D11" s="71">
        <f t="shared" si="0"/>
        <v>0.24722222222222218</v>
      </c>
      <c r="E11" s="6">
        <v>0.46249999999999997</v>
      </c>
      <c r="F11" s="21">
        <f t="shared" si="1"/>
        <v>0.24018024941237098</v>
      </c>
      <c r="G11" s="141">
        <f t="shared" si="2"/>
        <v>0.702680249412371</v>
      </c>
      <c r="H11" s="23">
        <f t="shared" si="3"/>
        <v>0.24370123581729658</v>
      </c>
      <c r="I11" s="25">
        <v>0.7284722222222223</v>
      </c>
      <c r="J11" s="6">
        <f t="shared" si="4"/>
        <v>0.23311111111111116</v>
      </c>
      <c r="K11" s="72">
        <v>47</v>
      </c>
      <c r="L11" s="153">
        <f t="shared" si="5"/>
        <v>0.7494570187471423</v>
      </c>
      <c r="M11" s="82"/>
      <c r="N11" s="16">
        <f t="shared" si="6"/>
        <v>0.0257919728098513</v>
      </c>
    </row>
    <row r="12" spans="1:14" ht="21.75" customHeight="1">
      <c r="A12" s="82"/>
      <c r="B12" s="5" t="s">
        <v>44</v>
      </c>
      <c r="C12" s="22">
        <v>0.21736111111111112</v>
      </c>
      <c r="D12" s="71">
        <f t="shared" si="0"/>
        <v>0.2409722222222222</v>
      </c>
      <c r="E12" s="6">
        <v>0.4583333333333333</v>
      </c>
      <c r="F12" s="21">
        <f t="shared" si="1"/>
        <v>0.25707420372330364</v>
      </c>
      <c r="G12" s="141">
        <f t="shared" si="2"/>
        <v>0.715407537056637</v>
      </c>
      <c r="H12" s="23">
        <f t="shared" si="3"/>
        <v>0.24902321297276292</v>
      </c>
      <c r="I12" s="25">
        <v>0.7416666666666667</v>
      </c>
      <c r="J12" s="6">
        <f t="shared" si="4"/>
        <v>0.23733333333333337</v>
      </c>
      <c r="K12" s="72">
        <v>73</v>
      </c>
      <c r="L12" s="153">
        <f t="shared" si="5"/>
        <v>0.7630315500685871</v>
      </c>
      <c r="M12" s="82"/>
      <c r="N12" s="16">
        <f t="shared" si="6"/>
        <v>0.02625912961002973</v>
      </c>
    </row>
    <row r="13" spans="1:14" ht="21.75" customHeight="1">
      <c r="A13" s="82"/>
      <c r="B13" s="5" t="s">
        <v>37</v>
      </c>
      <c r="C13" s="22">
        <v>0.22847222222222222</v>
      </c>
      <c r="D13" s="71">
        <f t="shared" si="0"/>
        <v>0.2520833333333333</v>
      </c>
      <c r="E13" s="6">
        <v>0.48055555555555557</v>
      </c>
      <c r="F13" s="21">
        <f t="shared" si="1"/>
        <v>0.24824912638978242</v>
      </c>
      <c r="G13" s="141">
        <f t="shared" si="2"/>
        <v>0.728804681945338</v>
      </c>
      <c r="H13" s="23">
        <f t="shared" si="3"/>
        <v>0.2501662298615579</v>
      </c>
      <c r="I13" s="226">
        <v>0.7555555555555555</v>
      </c>
      <c r="J13" s="6">
        <f t="shared" si="4"/>
        <v>0.24177777777777779</v>
      </c>
      <c r="K13" s="72">
        <v>92</v>
      </c>
      <c r="L13" s="153">
        <f t="shared" si="5"/>
        <v>0.7773205304069501</v>
      </c>
      <c r="M13" s="82"/>
      <c r="N13" s="16">
        <f t="shared" si="6"/>
        <v>0.026750873610217548</v>
      </c>
    </row>
    <row r="14" spans="1:14" ht="21.75" customHeight="1">
      <c r="A14" s="82"/>
      <c r="B14" s="5" t="s">
        <v>38</v>
      </c>
      <c r="C14" s="22">
        <v>0.22430555555555556</v>
      </c>
      <c r="D14" s="71">
        <f t="shared" si="0"/>
        <v>0.2548611111111111</v>
      </c>
      <c r="E14" s="6">
        <v>0.4791666666666667</v>
      </c>
      <c r="F14" s="21">
        <f t="shared" si="1"/>
        <v>0.2516475870119765</v>
      </c>
      <c r="G14" s="141">
        <f t="shared" si="2"/>
        <v>0.7308142536786432</v>
      </c>
      <c r="H14" s="23">
        <f t="shared" si="3"/>
        <v>0.25325434906154376</v>
      </c>
      <c r="I14" s="25">
        <v>0.7576388888888889</v>
      </c>
      <c r="J14" s="6">
        <f t="shared" si="4"/>
        <v>0.24244444444444443</v>
      </c>
      <c r="K14" s="72">
        <v>93</v>
      </c>
      <c r="L14" s="153">
        <f t="shared" si="5"/>
        <v>0.7794638774577046</v>
      </c>
      <c r="M14" s="82"/>
      <c r="N14" s="16">
        <f t="shared" si="6"/>
        <v>0.026824635210245723</v>
      </c>
    </row>
    <row r="15" spans="1:14" ht="21.75" customHeight="1">
      <c r="A15" s="82"/>
      <c r="B15" s="5" t="s">
        <v>49</v>
      </c>
      <c r="C15" s="22">
        <v>0.22430555555555556</v>
      </c>
      <c r="D15" s="71">
        <f t="shared" si="0"/>
        <v>0.2548611111111111</v>
      </c>
      <c r="E15" s="6">
        <v>0.4791666666666667</v>
      </c>
      <c r="F15" s="21">
        <f t="shared" si="1"/>
        <v>0.25365715874528166</v>
      </c>
      <c r="G15" s="141">
        <f t="shared" si="2"/>
        <v>0.7328238254119483</v>
      </c>
      <c r="H15" s="23">
        <f t="shared" si="3"/>
        <v>0.2542591349281964</v>
      </c>
      <c r="I15" s="25">
        <v>0.7597222222222223</v>
      </c>
      <c r="J15" s="6">
        <f t="shared" si="4"/>
        <v>0.24311111111111114</v>
      </c>
      <c r="K15" s="72">
        <v>99</v>
      </c>
      <c r="L15" s="153">
        <f t="shared" si="5"/>
        <v>0.7816072245084592</v>
      </c>
      <c r="M15" s="82"/>
      <c r="N15" s="16">
        <f t="shared" si="6"/>
        <v>0.0268983968102739</v>
      </c>
    </row>
    <row r="16" spans="1:14" ht="21.75" customHeight="1">
      <c r="A16" s="82"/>
      <c r="B16" s="5" t="s">
        <v>36</v>
      </c>
      <c r="C16" s="22">
        <v>0.21458333333333335</v>
      </c>
      <c r="D16" s="71">
        <f t="shared" si="0"/>
        <v>0.2576388888888889</v>
      </c>
      <c r="E16" s="6">
        <v>0.47222222222222227</v>
      </c>
      <c r="F16" s="21">
        <f t="shared" si="1"/>
        <v>0.2867260357226931</v>
      </c>
      <c r="G16" s="141">
        <f t="shared" si="2"/>
        <v>0.7589482579449154</v>
      </c>
      <c r="H16" s="23">
        <f t="shared" si="3"/>
        <v>0.272182462305791</v>
      </c>
      <c r="I16" s="25">
        <v>0.7868055555555555</v>
      </c>
      <c r="J16" s="6">
        <f t="shared" si="4"/>
        <v>0.25177777777777777</v>
      </c>
      <c r="K16" s="72">
        <v>125</v>
      </c>
      <c r="L16" s="153">
        <f t="shared" si="5"/>
        <v>0.809470736168267</v>
      </c>
      <c r="M16" s="82"/>
      <c r="N16" s="16">
        <f t="shared" si="6"/>
        <v>0.02785729761064015</v>
      </c>
    </row>
    <row r="17" spans="2:11" ht="13.5" thickBot="1">
      <c r="B17" s="14"/>
      <c r="C17" s="62"/>
      <c r="D17" s="63"/>
      <c r="E17" s="63"/>
      <c r="F17" s="63"/>
      <c r="G17" s="63"/>
      <c r="H17" s="11"/>
      <c r="I17" s="64"/>
      <c r="J17" s="63"/>
      <c r="K17" s="56"/>
    </row>
    <row r="18" ht="13.5" thickTop="1">
      <c r="M18" s="16"/>
    </row>
  </sheetData>
  <sheetProtection/>
  <printOptions/>
  <pageMargins left="0.5" right="0.5" top="0.5" bottom="0.5" header="0.5" footer="0.5"/>
  <pageSetup fitToHeight="1" fitToWidth="1" horizontalDpi="600" verticalDpi="600" orientation="landscape" scale="8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1"/>
  <sheetViews>
    <sheetView zoomScalePageLayoutView="0" workbookViewId="0" topLeftCell="B1">
      <selection activeCell="L7" sqref="L7"/>
    </sheetView>
  </sheetViews>
  <sheetFormatPr defaultColWidth="9.140625" defaultRowHeight="12.75"/>
  <cols>
    <col min="1" max="1" width="2.8515625" style="0" customWidth="1"/>
    <col min="2" max="2" width="18.57421875" style="0" customWidth="1"/>
    <col min="3" max="3" width="9.57421875" style="0" customWidth="1"/>
    <col min="4" max="4" width="7.8515625" style="140" customWidth="1"/>
    <col min="5" max="6" width="9.57421875" style="0" customWidth="1"/>
    <col min="7" max="7" width="7.57421875" style="75" customWidth="1"/>
    <col min="8" max="10" width="9.57421875" style="0" customWidth="1"/>
    <col min="11" max="11" width="10.7109375" style="0" customWidth="1"/>
    <col min="12" max="12" width="11.421875" style="0" customWidth="1"/>
    <col min="13" max="13" width="12.00390625" style="0" customWidth="1"/>
    <col min="14" max="14" width="8.7109375" style="0" customWidth="1"/>
    <col min="15" max="15" width="11.57421875" style="0" customWidth="1"/>
    <col min="16" max="16" width="10.140625" style="147" bestFit="1" customWidth="1"/>
    <col min="17" max="17" width="9.00390625" style="0" customWidth="1"/>
    <col min="18" max="18" width="8.7109375" style="107" customWidth="1"/>
  </cols>
  <sheetData>
    <row r="2" spans="4:16" ht="13.5" thickBot="1">
      <c r="D2" s="132"/>
      <c r="P2" s="144"/>
    </row>
    <row r="3" spans="2:18" ht="16.5" thickTop="1">
      <c r="B3" s="57" t="s">
        <v>71</v>
      </c>
      <c r="C3" s="46" t="s">
        <v>1</v>
      </c>
      <c r="D3" s="133"/>
      <c r="E3" s="46"/>
      <c r="F3" s="46"/>
      <c r="G3" s="117"/>
      <c r="H3" s="46"/>
      <c r="I3" s="46"/>
      <c r="J3" s="47"/>
      <c r="K3" s="58" t="s">
        <v>57</v>
      </c>
      <c r="L3" s="46"/>
      <c r="M3" s="95"/>
      <c r="N3" s="50"/>
      <c r="O3" s="110" t="s">
        <v>68</v>
      </c>
      <c r="P3" s="144" t="s">
        <v>74</v>
      </c>
      <c r="Q3" s="107">
        <v>2009</v>
      </c>
      <c r="R3" s="107" t="s">
        <v>76</v>
      </c>
    </row>
    <row r="4" spans="2:18" ht="15.75">
      <c r="B4" s="59" t="s">
        <v>52</v>
      </c>
      <c r="C4" s="2"/>
      <c r="D4" s="134"/>
      <c r="E4" s="2"/>
      <c r="F4" s="2"/>
      <c r="G4" s="118"/>
      <c r="H4" s="30" t="s">
        <v>1</v>
      </c>
      <c r="I4" s="2"/>
      <c r="J4" s="3"/>
      <c r="K4" s="39" t="s">
        <v>1</v>
      </c>
      <c r="L4" s="2"/>
      <c r="M4" s="2"/>
      <c r="N4" s="52"/>
      <c r="O4" s="111" t="s">
        <v>73</v>
      </c>
      <c r="P4" s="113">
        <v>40068</v>
      </c>
      <c r="Q4" s="107" t="s">
        <v>72</v>
      </c>
      <c r="R4" s="107" t="s">
        <v>72</v>
      </c>
    </row>
    <row r="5" spans="2:16" ht="12.75" customHeight="1">
      <c r="B5" s="59"/>
      <c r="C5" s="2"/>
      <c r="D5" s="134"/>
      <c r="E5" s="2"/>
      <c r="F5" s="2"/>
      <c r="G5" s="118"/>
      <c r="H5" s="30"/>
      <c r="I5" s="2" t="s">
        <v>1</v>
      </c>
      <c r="J5" s="3"/>
      <c r="K5" s="39" t="s">
        <v>1</v>
      </c>
      <c r="L5" s="2" t="s">
        <v>1</v>
      </c>
      <c r="M5" s="2"/>
      <c r="N5" s="52"/>
      <c r="O5" s="108"/>
      <c r="P5" s="145"/>
    </row>
    <row r="6" spans="2:16" ht="16.5" thickBot="1">
      <c r="B6" s="69" t="s">
        <v>30</v>
      </c>
      <c r="C6" s="35" t="s">
        <v>2</v>
      </c>
      <c r="D6" s="135" t="s">
        <v>75</v>
      </c>
      <c r="E6" s="35" t="s">
        <v>3</v>
      </c>
      <c r="F6" s="36" t="s">
        <v>13</v>
      </c>
      <c r="G6" s="119" t="s">
        <v>75</v>
      </c>
      <c r="H6" s="35" t="s">
        <v>14</v>
      </c>
      <c r="I6" s="36" t="s">
        <v>15</v>
      </c>
      <c r="J6" s="37" t="s">
        <v>22</v>
      </c>
      <c r="K6" s="38" t="s">
        <v>4</v>
      </c>
      <c r="L6" s="36" t="s">
        <v>5</v>
      </c>
      <c r="M6" s="36" t="s">
        <v>6</v>
      </c>
      <c r="N6" s="60" t="s">
        <v>39</v>
      </c>
      <c r="O6" s="15"/>
      <c r="P6" s="145"/>
    </row>
    <row r="7" spans="1:18" ht="21.75" customHeight="1" thickTop="1">
      <c r="A7" s="82"/>
      <c r="B7" s="5" t="s">
        <v>16</v>
      </c>
      <c r="C7" s="22">
        <v>0.2125</v>
      </c>
      <c r="D7" s="136">
        <v>50</v>
      </c>
      <c r="E7" s="71">
        <f>+F7-C7</f>
        <v>0.22916666666666666</v>
      </c>
      <c r="F7" s="6">
        <v>0.44166666666666665</v>
      </c>
      <c r="G7" s="121">
        <v>64</v>
      </c>
      <c r="H7" s="71">
        <f>+I7-F7</f>
        <v>0.24236111111111114</v>
      </c>
      <c r="I7" s="141">
        <v>0.6840277777777778</v>
      </c>
      <c r="J7" s="23">
        <f>+AVERAGE(H7,E7)</f>
        <v>0.23576388888888888</v>
      </c>
      <c r="K7" s="25">
        <v>0.7152777777777778</v>
      </c>
      <c r="L7" s="6">
        <f>AVERAGE(H7,E7,C7)</f>
        <v>0.22800925925925927</v>
      </c>
      <c r="M7" s="6">
        <f>(+K7/5000)*1000</f>
        <v>0.14305555555555555</v>
      </c>
      <c r="N7" s="109">
        <v>107</v>
      </c>
      <c r="O7" s="16">
        <v>0.720138888888889</v>
      </c>
      <c r="P7" s="146">
        <v>0.7041666666666666</v>
      </c>
      <c r="Q7" s="151">
        <f>+K7-P7</f>
        <v>0.011111111111111183</v>
      </c>
      <c r="R7" s="16">
        <f>+O7-K7</f>
        <v>0.004861111111111205</v>
      </c>
    </row>
    <row r="8" spans="1:18" ht="21.75" customHeight="1">
      <c r="A8" s="82"/>
      <c r="B8" s="5" t="s">
        <v>35</v>
      </c>
      <c r="C8" s="22">
        <v>0.21875</v>
      </c>
      <c r="D8" s="136">
        <v>94</v>
      </c>
      <c r="E8" s="71">
        <f aca="true" t="shared" si="0" ref="E8:E16">+F8-C8</f>
        <v>0.2416666666666667</v>
      </c>
      <c r="F8" s="6">
        <v>0.4604166666666667</v>
      </c>
      <c r="G8" s="121">
        <v>136</v>
      </c>
      <c r="H8" s="71">
        <f aca="true" t="shared" si="1" ref="H8:H16">+I8-F8</f>
        <v>0.22916666666666663</v>
      </c>
      <c r="I8" s="141">
        <v>0.6895833333333333</v>
      </c>
      <c r="J8" s="23">
        <f aca="true" t="shared" si="2" ref="J8:J16">+AVERAGE(H8,E8)</f>
        <v>0.23541666666666666</v>
      </c>
      <c r="K8" s="25">
        <v>0.7208333333333333</v>
      </c>
      <c r="L8" s="6">
        <f>AVERAGE(H8,E8,C8)</f>
        <v>0.2298611111111111</v>
      </c>
      <c r="M8" s="6">
        <f>(+K8/5000)*1000</f>
        <v>0.14416666666666667</v>
      </c>
      <c r="N8" s="74">
        <v>120</v>
      </c>
      <c r="O8" s="16">
        <v>0.7611111111111111</v>
      </c>
      <c r="P8" s="146">
        <v>0.7402777777777777</v>
      </c>
      <c r="Q8" s="82">
        <f aca="true" t="shared" si="3" ref="Q8:Q16">+P8-K8</f>
        <v>0.019444444444444375</v>
      </c>
      <c r="R8" s="16">
        <f aca="true" t="shared" si="4" ref="R8:R13">+O8-K8</f>
        <v>0.040277777777777746</v>
      </c>
    </row>
    <row r="9" spans="1:18" ht="21.75" customHeight="1">
      <c r="A9" s="82"/>
      <c r="B9" s="5" t="s">
        <v>23</v>
      </c>
      <c r="C9" s="22">
        <v>0.21805555555555556</v>
      </c>
      <c r="D9" s="136">
        <v>91</v>
      </c>
      <c r="E9" s="71">
        <f t="shared" si="0"/>
        <v>0.23541666666666666</v>
      </c>
      <c r="F9" s="6">
        <v>0.4534722222222222</v>
      </c>
      <c r="G9" s="121">
        <v>105</v>
      </c>
      <c r="H9" s="71">
        <f t="shared" si="1"/>
        <v>0.2229166666666667</v>
      </c>
      <c r="I9" s="141">
        <v>0.6763888888888889</v>
      </c>
      <c r="J9" s="23">
        <f t="shared" si="2"/>
        <v>0.22916666666666669</v>
      </c>
      <c r="K9" s="25">
        <v>0.7076388888888889</v>
      </c>
      <c r="L9" s="6">
        <f aca="true" t="shared" si="5" ref="L9:L16">AVERAGE(H9,E9,C9)</f>
        <v>0.22546296296296298</v>
      </c>
      <c r="M9" s="6">
        <f aca="true" t="shared" si="6" ref="M9:M16">(+K9/5000)*1000</f>
        <v>0.14152777777777778</v>
      </c>
      <c r="N9" s="74">
        <v>90</v>
      </c>
      <c r="O9" s="16">
        <v>0.7298611111111111</v>
      </c>
      <c r="P9" s="146">
        <v>0.7243055555555555</v>
      </c>
      <c r="Q9" s="82">
        <f t="shared" si="3"/>
        <v>0.016666666666666607</v>
      </c>
      <c r="R9" s="16">
        <f t="shared" si="4"/>
        <v>0.022222222222222143</v>
      </c>
    </row>
    <row r="10" spans="1:18" ht="21.75" customHeight="1">
      <c r="A10" s="82"/>
      <c r="B10" s="5" t="s">
        <v>19</v>
      </c>
      <c r="C10" s="22">
        <v>0.2298611111111111</v>
      </c>
      <c r="D10" s="136">
        <v>180</v>
      </c>
      <c r="E10" s="71">
        <f t="shared" si="0"/>
        <v>0.24513888888888888</v>
      </c>
      <c r="F10" s="6">
        <v>0.475</v>
      </c>
      <c r="G10" s="121">
        <v>182</v>
      </c>
      <c r="H10" s="71">
        <f t="shared" si="1"/>
        <v>0.24722222222222223</v>
      </c>
      <c r="I10" s="141">
        <v>0.7222222222222222</v>
      </c>
      <c r="J10" s="23">
        <f t="shared" si="2"/>
        <v>0.24618055555555557</v>
      </c>
      <c r="K10" s="25">
        <v>0.7534722222222222</v>
      </c>
      <c r="L10" s="6">
        <f t="shared" si="5"/>
        <v>0.24074074074074073</v>
      </c>
      <c r="M10" s="6">
        <f t="shared" si="6"/>
        <v>0.15069444444444446</v>
      </c>
      <c r="N10" s="74">
        <v>191</v>
      </c>
      <c r="O10" s="16">
        <v>0.7618055555555556</v>
      </c>
      <c r="P10" s="146">
        <v>0.7520833333333333</v>
      </c>
      <c r="Q10" s="151">
        <f>+K10-P10</f>
        <v>0.001388888888888884</v>
      </c>
      <c r="R10" s="16">
        <f t="shared" si="4"/>
        <v>0.008333333333333415</v>
      </c>
    </row>
    <row r="11" spans="1:18" ht="21.75" customHeight="1">
      <c r="A11" s="82"/>
      <c r="B11" s="5" t="s">
        <v>17</v>
      </c>
      <c r="C11" s="22">
        <v>0.2222222222222222</v>
      </c>
      <c r="D11" s="136">
        <v>132</v>
      </c>
      <c r="E11" s="71">
        <f t="shared" si="0"/>
        <v>0.25138888888888894</v>
      </c>
      <c r="F11" s="6">
        <v>0.47361111111111115</v>
      </c>
      <c r="G11" s="121">
        <v>178</v>
      </c>
      <c r="H11" s="71">
        <f t="shared" si="1"/>
        <v>0.23819444444444432</v>
      </c>
      <c r="I11" s="141">
        <v>0.7118055555555555</v>
      </c>
      <c r="J11" s="23">
        <f t="shared" si="2"/>
        <v>0.24479166666666663</v>
      </c>
      <c r="K11" s="25">
        <v>0.7430555555555555</v>
      </c>
      <c r="L11" s="6">
        <f t="shared" si="5"/>
        <v>0.2372685185185185</v>
      </c>
      <c r="M11" s="6">
        <f t="shared" si="6"/>
        <v>0.1486111111111111</v>
      </c>
      <c r="N11" s="74">
        <v>172</v>
      </c>
      <c r="O11" s="16">
        <v>0.8055555555555555</v>
      </c>
      <c r="P11" s="146" t="s">
        <v>67</v>
      </c>
      <c r="Q11" s="82" t="s">
        <v>1</v>
      </c>
      <c r="R11" s="16">
        <f t="shared" si="4"/>
        <v>0.0625</v>
      </c>
    </row>
    <row r="12" spans="1:18" ht="21.75" customHeight="1">
      <c r="A12" s="82"/>
      <c r="B12" s="5" t="s">
        <v>21</v>
      </c>
      <c r="C12" s="22">
        <v>0.23263888888888887</v>
      </c>
      <c r="D12" s="136">
        <v>203</v>
      </c>
      <c r="E12" s="71">
        <f t="shared" si="0"/>
        <v>0.2479166666666667</v>
      </c>
      <c r="F12" s="6">
        <v>0.48055555555555557</v>
      </c>
      <c r="G12" s="121">
        <v>200</v>
      </c>
      <c r="H12" s="71">
        <f t="shared" si="1"/>
        <v>0.2375</v>
      </c>
      <c r="I12" s="141">
        <v>0.7180555555555556</v>
      </c>
      <c r="J12" s="23">
        <f t="shared" si="2"/>
        <v>0.24270833333333336</v>
      </c>
      <c r="K12" s="25">
        <v>0.7493055555555556</v>
      </c>
      <c r="L12" s="6">
        <f t="shared" si="5"/>
        <v>0.23935185185185184</v>
      </c>
      <c r="M12" s="6">
        <f t="shared" si="6"/>
        <v>0.1498611111111111</v>
      </c>
      <c r="N12" s="74">
        <v>182</v>
      </c>
      <c r="O12" s="16">
        <v>0.78125</v>
      </c>
      <c r="P12" s="146">
        <v>0.7604166666666666</v>
      </c>
      <c r="Q12" s="82">
        <f t="shared" si="3"/>
        <v>0.011111111111111072</v>
      </c>
      <c r="R12" s="16">
        <f t="shared" si="4"/>
        <v>0.03194444444444444</v>
      </c>
    </row>
    <row r="13" spans="1:18" ht="21.75" customHeight="1" thickBot="1">
      <c r="A13" s="82"/>
      <c r="B13" s="100" t="s">
        <v>20</v>
      </c>
      <c r="C13" s="105">
        <v>0.2354166666666667</v>
      </c>
      <c r="D13" s="137">
        <v>218</v>
      </c>
      <c r="E13" s="82">
        <f t="shared" si="0"/>
        <v>0.25555555555555554</v>
      </c>
      <c r="F13" s="85">
        <v>0.4909722222222222</v>
      </c>
      <c r="G13" s="124">
        <v>213</v>
      </c>
      <c r="H13" s="82">
        <f t="shared" si="1"/>
        <v>0.25000000000000006</v>
      </c>
      <c r="I13" s="142">
        <v>0.7409722222222223</v>
      </c>
      <c r="J13" s="23">
        <f t="shared" si="2"/>
        <v>0.25277777777777777</v>
      </c>
      <c r="K13" s="68">
        <v>0.7694444444444444</v>
      </c>
      <c r="L13" s="85">
        <f t="shared" si="5"/>
        <v>0.24699074074074076</v>
      </c>
      <c r="M13" s="85">
        <f t="shared" si="6"/>
        <v>0.15388888888888888</v>
      </c>
      <c r="N13" s="104">
        <v>207</v>
      </c>
      <c r="O13" s="16">
        <v>0.845138888888889</v>
      </c>
      <c r="P13" s="146">
        <v>0.8458333333333333</v>
      </c>
      <c r="Q13" s="82">
        <f t="shared" si="3"/>
        <v>0.07638888888888895</v>
      </c>
      <c r="R13" s="16">
        <f t="shared" si="4"/>
        <v>0.07569444444444462</v>
      </c>
    </row>
    <row r="14" spans="1:18" ht="21.75" customHeight="1">
      <c r="A14" s="82"/>
      <c r="B14" s="125" t="s">
        <v>44</v>
      </c>
      <c r="C14" s="126">
        <v>0.23194444444444443</v>
      </c>
      <c r="D14" s="138">
        <v>47</v>
      </c>
      <c r="E14" s="127">
        <f t="shared" si="0"/>
        <v>0.25555555555555554</v>
      </c>
      <c r="F14" s="128">
        <v>0.4875</v>
      </c>
      <c r="G14" s="129">
        <v>64</v>
      </c>
      <c r="H14" s="127">
        <f t="shared" si="1"/>
        <v>0.2569444444444445</v>
      </c>
      <c r="I14" s="143">
        <v>0.7444444444444445</v>
      </c>
      <c r="J14" s="23">
        <f t="shared" si="2"/>
        <v>0.25625</v>
      </c>
      <c r="K14" s="130">
        <v>0.7756944444444445</v>
      </c>
      <c r="L14" s="128">
        <f t="shared" si="5"/>
        <v>0.24814814814814812</v>
      </c>
      <c r="M14" s="128">
        <f t="shared" si="6"/>
        <v>0.1551388888888889</v>
      </c>
      <c r="N14" s="131">
        <v>81</v>
      </c>
      <c r="O14" s="16" t="s">
        <v>1</v>
      </c>
      <c r="P14" s="146">
        <v>0.8041666666666667</v>
      </c>
      <c r="Q14" s="82">
        <f t="shared" si="3"/>
        <v>0.028472222222222232</v>
      </c>
      <c r="R14" s="16"/>
    </row>
    <row r="15" spans="1:18" ht="21.75" customHeight="1">
      <c r="A15" s="82"/>
      <c r="B15" s="40" t="s">
        <v>36</v>
      </c>
      <c r="C15" s="22">
        <v>0.23194444444444443</v>
      </c>
      <c r="D15" s="136">
        <v>51</v>
      </c>
      <c r="E15" s="71">
        <f t="shared" si="0"/>
        <v>0.26736111111111105</v>
      </c>
      <c r="F15" s="6">
        <v>0.4993055555555555</v>
      </c>
      <c r="G15" s="121">
        <v>93</v>
      </c>
      <c r="H15" s="71">
        <f t="shared" si="1"/>
        <v>0.27638888888888896</v>
      </c>
      <c r="I15" s="141">
        <v>0.7756944444444445</v>
      </c>
      <c r="J15" s="23">
        <f t="shared" si="2"/>
        <v>0.271875</v>
      </c>
      <c r="K15" s="25">
        <v>0.8069444444444445</v>
      </c>
      <c r="L15" s="6">
        <f t="shared" si="5"/>
        <v>0.2585648148148148</v>
      </c>
      <c r="M15" s="6">
        <f t="shared" si="6"/>
        <v>0.1613888888888889</v>
      </c>
      <c r="N15" s="74">
        <v>127</v>
      </c>
      <c r="O15" s="16" t="s">
        <v>1</v>
      </c>
      <c r="P15" s="146">
        <v>0.8104166666666667</v>
      </c>
      <c r="Q15" s="82">
        <f t="shared" si="3"/>
        <v>0.00347222222222221</v>
      </c>
      <c r="R15" s="16"/>
    </row>
    <row r="16" spans="1:18" ht="18.75" customHeight="1">
      <c r="A16" s="82"/>
      <c r="B16" s="5" t="s">
        <v>37</v>
      </c>
      <c r="C16" s="22">
        <v>0.2569444444444445</v>
      </c>
      <c r="D16" s="136">
        <v>155</v>
      </c>
      <c r="E16" s="71">
        <f t="shared" si="0"/>
        <v>0.27986111111111106</v>
      </c>
      <c r="F16" s="6">
        <v>0.5368055555555555</v>
      </c>
      <c r="G16" s="121">
        <v>149</v>
      </c>
      <c r="H16" s="71">
        <f t="shared" si="1"/>
        <v>0.27708333333333346</v>
      </c>
      <c r="I16" s="141">
        <v>0.813888888888889</v>
      </c>
      <c r="J16" s="23">
        <f t="shared" si="2"/>
        <v>0.27847222222222223</v>
      </c>
      <c r="K16" s="25">
        <v>0.845138888888889</v>
      </c>
      <c r="L16" s="6">
        <f t="shared" si="5"/>
        <v>0.2712962962962963</v>
      </c>
      <c r="M16" s="6">
        <f t="shared" si="6"/>
        <v>0.16902777777777778</v>
      </c>
      <c r="N16" s="74">
        <v>152</v>
      </c>
      <c r="O16" s="16" t="s">
        <v>1</v>
      </c>
      <c r="P16" s="146">
        <v>0.876388888888889</v>
      </c>
      <c r="Q16" s="94">
        <f t="shared" si="3"/>
        <v>0.03125</v>
      </c>
      <c r="R16" s="16"/>
    </row>
    <row r="17" spans="2:15" ht="13.5" thickBot="1">
      <c r="B17" s="14"/>
      <c r="C17" s="62"/>
      <c r="D17" s="139"/>
      <c r="E17" s="63"/>
      <c r="F17" s="63"/>
      <c r="G17" s="120"/>
      <c r="H17" s="63"/>
      <c r="I17" s="63"/>
      <c r="J17" s="11"/>
      <c r="K17" s="64"/>
      <c r="L17" s="63"/>
      <c r="M17" s="63"/>
      <c r="N17" s="56"/>
      <c r="O17" s="108"/>
    </row>
    <row r="18" spans="10:18" ht="13.5" thickTop="1">
      <c r="J18" t="s">
        <v>70</v>
      </c>
      <c r="K18" s="16">
        <f>+AVERAGE(K7:K12)</f>
        <v>0.7315972222222222</v>
      </c>
      <c r="N18" t="s">
        <v>70</v>
      </c>
      <c r="O18" s="16">
        <f>+AVERAGE(O7:O12)</f>
        <v>0.7599537037037036</v>
      </c>
      <c r="P18" s="148">
        <f>+AVERAGE(P7:P12)</f>
        <v>0.7362499999999998</v>
      </c>
      <c r="Q18" s="16">
        <f>AVERAGE(Q7:Q16)</f>
        <v>0.022145061728395057</v>
      </c>
      <c r="R18" s="16">
        <f>AVERAGE(R7:R16)</f>
        <v>0.035119047619047654</v>
      </c>
    </row>
    <row r="19" spans="10:16" ht="12.75">
      <c r="J19" t="s">
        <v>69</v>
      </c>
      <c r="K19" s="16">
        <f>+AVERAGE(K7:K16)</f>
        <v>0.7586805555555556</v>
      </c>
      <c r="N19" t="s">
        <v>69</v>
      </c>
      <c r="O19" s="16">
        <f>+AVERAGE(O7:O16)</f>
        <v>0.7721230158730158</v>
      </c>
      <c r="P19" s="148">
        <f>+AVERAGE(P7:P16)</f>
        <v>0.7797839506172839</v>
      </c>
    </row>
    <row r="22" ht="13.5" thickBot="1"/>
    <row r="23" spans="2:15" ht="16.5" thickTop="1">
      <c r="B23" s="57" t="s">
        <v>71</v>
      </c>
      <c r="C23" s="46" t="s">
        <v>61</v>
      </c>
      <c r="D23" s="133"/>
      <c r="E23" s="46"/>
      <c r="F23" s="46"/>
      <c r="G23" s="117"/>
      <c r="H23" s="46"/>
      <c r="I23" s="46"/>
      <c r="J23" s="47"/>
      <c r="K23" s="58" t="s">
        <v>56</v>
      </c>
      <c r="L23" s="46"/>
      <c r="M23" s="95"/>
      <c r="N23" s="50"/>
      <c r="O23" s="107"/>
    </row>
    <row r="24" spans="2:18" ht="15.75">
      <c r="B24" s="59" t="s">
        <v>52</v>
      </c>
      <c r="C24" s="2"/>
      <c r="D24" s="134"/>
      <c r="E24" s="2"/>
      <c r="F24" s="2"/>
      <c r="G24" s="118"/>
      <c r="H24" s="30" t="s">
        <v>1</v>
      </c>
      <c r="I24" s="2"/>
      <c r="J24" s="3"/>
      <c r="K24" s="39" t="s">
        <v>1</v>
      </c>
      <c r="L24" s="2" t="s">
        <v>1</v>
      </c>
      <c r="M24" s="2"/>
      <c r="N24" s="52"/>
      <c r="O24" s="112" t="s">
        <v>68</v>
      </c>
      <c r="P24" s="147" t="s">
        <v>74</v>
      </c>
      <c r="Q24" s="107">
        <v>2009</v>
      </c>
      <c r="R24" s="107" t="s">
        <v>76</v>
      </c>
    </row>
    <row r="25" spans="2:18" ht="15.75">
      <c r="B25" s="59"/>
      <c r="C25" s="2"/>
      <c r="D25" s="134"/>
      <c r="E25" s="2"/>
      <c r="F25" s="2"/>
      <c r="G25" s="118"/>
      <c r="H25" s="30"/>
      <c r="I25" s="2" t="s">
        <v>1</v>
      </c>
      <c r="J25" s="3"/>
      <c r="K25" s="39"/>
      <c r="L25" s="2"/>
      <c r="M25" s="2"/>
      <c r="N25" s="52"/>
      <c r="O25" s="111" t="s">
        <v>73</v>
      </c>
      <c r="P25" s="149">
        <v>40068</v>
      </c>
      <c r="Q25" s="107" t="s">
        <v>72</v>
      </c>
      <c r="R25" s="107" t="s">
        <v>72</v>
      </c>
    </row>
    <row r="26" spans="2:15" ht="16.5" thickBot="1">
      <c r="B26" s="69" t="s">
        <v>30</v>
      </c>
      <c r="C26" s="35" t="s">
        <v>2</v>
      </c>
      <c r="D26" s="135"/>
      <c r="E26" s="35" t="s">
        <v>3</v>
      </c>
      <c r="F26" s="36" t="s">
        <v>13</v>
      </c>
      <c r="G26" s="122"/>
      <c r="H26" s="35" t="s">
        <v>14</v>
      </c>
      <c r="I26" s="36" t="s">
        <v>15</v>
      </c>
      <c r="J26" s="37" t="s">
        <v>22</v>
      </c>
      <c r="K26" s="38" t="s">
        <v>4</v>
      </c>
      <c r="L26" s="36" t="s">
        <v>5</v>
      </c>
      <c r="M26" s="36" t="s">
        <v>6</v>
      </c>
      <c r="N26" s="60" t="s">
        <v>39</v>
      </c>
      <c r="O26" s="15"/>
    </row>
    <row r="27" spans="2:18" ht="22.5" customHeight="1" thickTop="1">
      <c r="B27" s="5" t="s">
        <v>46</v>
      </c>
      <c r="C27" s="22"/>
      <c r="D27" s="136"/>
      <c r="E27" s="71"/>
      <c r="F27" s="6">
        <v>0.59375</v>
      </c>
      <c r="G27" s="123"/>
      <c r="H27" s="21"/>
      <c r="I27" s="6"/>
      <c r="J27" s="23"/>
      <c r="K27" s="25">
        <v>0.94375</v>
      </c>
      <c r="L27" s="6"/>
      <c r="M27" s="6"/>
      <c r="N27" s="116">
        <v>70</v>
      </c>
      <c r="O27" s="16">
        <v>0.967361111111111</v>
      </c>
      <c r="P27" s="148">
        <v>0.8986111111111111</v>
      </c>
      <c r="Q27" s="151">
        <f>+K27-P27</f>
        <v>0.04513888888888884</v>
      </c>
      <c r="R27" s="16">
        <f>+O27-K27</f>
        <v>0.023611111111111027</v>
      </c>
    </row>
    <row r="28" spans="2:18" ht="22.5" customHeight="1">
      <c r="B28" s="5" t="s">
        <v>11</v>
      </c>
      <c r="C28" s="22"/>
      <c r="D28" s="136" t="s">
        <v>1</v>
      </c>
      <c r="E28" s="71"/>
      <c r="F28" s="6"/>
      <c r="G28" s="123"/>
      <c r="H28" s="21"/>
      <c r="I28" s="6"/>
      <c r="J28" s="23"/>
      <c r="K28" s="25">
        <v>0.9145833333333333</v>
      </c>
      <c r="L28" s="6"/>
      <c r="M28" s="6"/>
      <c r="N28" s="74">
        <v>55</v>
      </c>
      <c r="O28" s="16">
        <v>0.8854166666666666</v>
      </c>
      <c r="P28" s="148">
        <v>0.9604166666666667</v>
      </c>
      <c r="Q28" s="82">
        <f>+P28-K28</f>
        <v>0.04583333333333339</v>
      </c>
      <c r="R28" s="152">
        <f>+K28-O28</f>
        <v>0.029166666666666674</v>
      </c>
    </row>
    <row r="29" spans="2:18" ht="22.5" customHeight="1">
      <c r="B29" s="5" t="s">
        <v>7</v>
      </c>
      <c r="C29" s="22"/>
      <c r="D29" s="136" t="s">
        <v>1</v>
      </c>
      <c r="E29" s="71"/>
      <c r="F29" s="6"/>
      <c r="G29" s="123"/>
      <c r="H29" s="21"/>
      <c r="I29" s="6"/>
      <c r="J29" s="23"/>
      <c r="K29" s="25">
        <v>0.9083333333333333</v>
      </c>
      <c r="L29" s="6"/>
      <c r="M29" s="6" t="s">
        <v>1</v>
      </c>
      <c r="N29" s="74">
        <v>52</v>
      </c>
      <c r="O29" s="16"/>
      <c r="P29" s="148">
        <v>0.9784722222222223</v>
      </c>
      <c r="Q29" s="82">
        <f>+P29-K29</f>
        <v>0.07013888888888897</v>
      </c>
      <c r="R29" s="16" t="s">
        <v>1</v>
      </c>
    </row>
    <row r="30" spans="2:17" ht="22.5" customHeight="1">
      <c r="B30" s="5" t="s">
        <v>41</v>
      </c>
      <c r="C30" s="22"/>
      <c r="D30" s="136" t="s">
        <v>1</v>
      </c>
      <c r="E30" s="71"/>
      <c r="F30" s="6"/>
      <c r="G30" s="123"/>
      <c r="H30" s="21"/>
      <c r="I30" s="6"/>
      <c r="J30" s="23"/>
      <c r="K30" s="24">
        <v>0.95625</v>
      </c>
      <c r="L30" s="6"/>
      <c r="M30" s="6"/>
      <c r="N30" s="74">
        <v>83</v>
      </c>
      <c r="O30" s="107"/>
      <c r="P30" s="150" t="s">
        <v>63</v>
      </c>
      <c r="Q30" s="82">
        <f>+P30-K30</f>
        <v>0.04444444444444429</v>
      </c>
    </row>
    <row r="31" spans="2:15" ht="13.5" thickBot="1">
      <c r="B31" s="14"/>
      <c r="C31" s="62"/>
      <c r="D31" s="139"/>
      <c r="E31" s="63"/>
      <c r="F31" s="63"/>
      <c r="G31" s="120"/>
      <c r="H31" s="63"/>
      <c r="I31" s="63"/>
      <c r="J31" s="11"/>
      <c r="K31" s="64"/>
      <c r="L31" s="63"/>
      <c r="M31" s="63"/>
      <c r="N31" s="56"/>
      <c r="O31" s="107"/>
    </row>
    <row r="32" ht="13.5" thickTop="1"/>
  </sheetData>
  <sheetProtection/>
  <printOptions/>
  <pageMargins left="0.5" right="0.5" top="0.5" bottom="0.5" header="0.5" footer="0.5"/>
  <pageSetup fitToHeight="1" fitToWidth="1" horizontalDpi="600" verticalDpi="600" orientation="landscape" scale="7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N11"/>
  <sheetViews>
    <sheetView zoomScalePageLayoutView="0" workbookViewId="0" topLeftCell="B1">
      <pane xSplit="2340" topLeftCell="M1" activePane="topRight" state="split"/>
      <selection pane="topLeft" activeCell="B1" sqref="B1"/>
      <selection pane="topRight" activeCell="B3" sqref="B3:N11"/>
    </sheetView>
  </sheetViews>
  <sheetFormatPr defaultColWidth="9.140625" defaultRowHeight="12.75"/>
  <cols>
    <col min="2" max="2" width="18.57421875" style="0" customWidth="1"/>
    <col min="4" max="4" width="11.140625" style="0" customWidth="1"/>
    <col min="9" max="9" width="10.7109375" style="0" customWidth="1"/>
    <col min="10" max="10" width="11.421875" style="0" customWidth="1"/>
    <col min="11" max="11" width="11.28125" style="0" customWidth="1"/>
    <col min="12" max="12" width="8.7109375" style="0" customWidth="1"/>
    <col min="13" max="13" width="11.28125" style="107" bestFit="1" customWidth="1"/>
    <col min="14" max="14" width="9.140625" style="107" customWidth="1"/>
  </cols>
  <sheetData>
    <row r="2" ht="13.5" thickBot="1"/>
    <row r="3" spans="2:12" ht="16.5" thickTop="1">
      <c r="B3" s="57" t="s">
        <v>71</v>
      </c>
      <c r="C3" s="46" t="s">
        <v>61</v>
      </c>
      <c r="D3" s="46"/>
      <c r="E3" s="46"/>
      <c r="F3" s="46"/>
      <c r="G3" s="46"/>
      <c r="H3" s="47"/>
      <c r="I3" s="58" t="s">
        <v>56</v>
      </c>
      <c r="J3" s="46"/>
      <c r="K3" s="95"/>
      <c r="L3" s="50"/>
    </row>
    <row r="4" spans="2:14" ht="15.75">
      <c r="B4" s="59" t="s">
        <v>52</v>
      </c>
      <c r="C4" s="2"/>
      <c r="D4" s="2"/>
      <c r="E4" s="2"/>
      <c r="F4" s="30" t="s">
        <v>1</v>
      </c>
      <c r="G4" s="2"/>
      <c r="H4" s="3"/>
      <c r="I4" s="39" t="s">
        <v>1</v>
      </c>
      <c r="J4" s="2" t="s">
        <v>1</v>
      </c>
      <c r="K4" s="2"/>
      <c r="L4" s="52"/>
      <c r="M4" s="112" t="s">
        <v>68</v>
      </c>
      <c r="N4" s="107" t="s">
        <v>74</v>
      </c>
    </row>
    <row r="5" spans="2:14" ht="12.75" customHeight="1">
      <c r="B5" s="59"/>
      <c r="C5" s="2"/>
      <c r="D5" s="2"/>
      <c r="E5" s="2"/>
      <c r="F5" s="30"/>
      <c r="G5" s="2" t="s">
        <v>1</v>
      </c>
      <c r="H5" s="3"/>
      <c r="I5" s="39"/>
      <c r="J5" s="2"/>
      <c r="K5" s="2"/>
      <c r="L5" s="52"/>
      <c r="M5" s="113">
        <v>39767</v>
      </c>
      <c r="N5" s="114">
        <v>40068</v>
      </c>
    </row>
    <row r="6" spans="2:13" ht="16.5" thickBot="1">
      <c r="B6" s="69" t="s">
        <v>30</v>
      </c>
      <c r="C6" s="35" t="s">
        <v>2</v>
      </c>
      <c r="D6" s="35" t="s">
        <v>3</v>
      </c>
      <c r="E6" s="36" t="s">
        <v>13</v>
      </c>
      <c r="F6" s="35" t="s">
        <v>14</v>
      </c>
      <c r="G6" s="36" t="s">
        <v>15</v>
      </c>
      <c r="H6" s="37" t="s">
        <v>22</v>
      </c>
      <c r="I6" s="38" t="s">
        <v>4</v>
      </c>
      <c r="J6" s="36" t="s">
        <v>5</v>
      </c>
      <c r="K6" s="36" t="s">
        <v>6</v>
      </c>
      <c r="L6" s="60" t="s">
        <v>39</v>
      </c>
      <c r="M6" s="15"/>
    </row>
    <row r="7" spans="1:14" ht="21.75" customHeight="1" thickTop="1">
      <c r="A7" s="82"/>
      <c r="B7" s="5" t="s">
        <v>46</v>
      </c>
      <c r="C7" s="22"/>
      <c r="D7" s="71"/>
      <c r="E7" s="6"/>
      <c r="F7" s="21"/>
      <c r="G7" s="6"/>
      <c r="H7" s="23"/>
      <c r="I7" s="25"/>
      <c r="J7" s="6"/>
      <c r="K7" s="6"/>
      <c r="L7" s="116"/>
      <c r="M7" s="16">
        <v>0.967361111111111</v>
      </c>
      <c r="N7" s="16">
        <v>0.8986111111111111</v>
      </c>
    </row>
    <row r="8" spans="1:14" ht="21.75" customHeight="1">
      <c r="A8" s="82"/>
      <c r="B8" s="5" t="s">
        <v>11</v>
      </c>
      <c r="C8" s="22"/>
      <c r="D8" s="71"/>
      <c r="E8" s="6"/>
      <c r="F8" s="21"/>
      <c r="G8" s="6"/>
      <c r="H8" s="23"/>
      <c r="I8" s="25"/>
      <c r="J8" s="6"/>
      <c r="K8" s="6"/>
      <c r="L8" s="74"/>
      <c r="M8" s="16">
        <v>0.8854166666666666</v>
      </c>
      <c r="N8" s="16">
        <v>0.9604166666666667</v>
      </c>
    </row>
    <row r="9" spans="1:14" ht="21.75" customHeight="1">
      <c r="A9" s="82"/>
      <c r="B9" s="5" t="s">
        <v>7</v>
      </c>
      <c r="C9" s="22"/>
      <c r="D9" s="71"/>
      <c r="E9" s="6"/>
      <c r="F9" s="21"/>
      <c r="G9" s="6"/>
      <c r="H9" s="23"/>
      <c r="I9" s="25"/>
      <c r="J9" s="6"/>
      <c r="K9" s="6"/>
      <c r="L9" s="74"/>
      <c r="M9" s="16"/>
      <c r="N9" s="16">
        <v>0.9784722222222223</v>
      </c>
    </row>
    <row r="10" spans="1:14" ht="18.75" customHeight="1">
      <c r="A10" s="82"/>
      <c r="B10" s="5" t="s">
        <v>41</v>
      </c>
      <c r="C10" s="22"/>
      <c r="D10" s="71"/>
      <c r="E10" s="6"/>
      <c r="F10" s="21"/>
      <c r="G10" s="6"/>
      <c r="H10" s="23"/>
      <c r="I10" s="24"/>
      <c r="J10" s="6"/>
      <c r="K10" s="6"/>
      <c r="L10" s="74"/>
      <c r="N10" s="115" t="s">
        <v>63</v>
      </c>
    </row>
    <row r="11" spans="2:12" ht="13.5" thickBot="1">
      <c r="B11" s="14"/>
      <c r="C11" s="62"/>
      <c r="D11" s="63"/>
      <c r="E11" s="63"/>
      <c r="F11" s="63"/>
      <c r="G11" s="63"/>
      <c r="H11" s="11"/>
      <c r="I11" s="64"/>
      <c r="J11" s="63"/>
      <c r="K11" s="63"/>
      <c r="L11" s="56"/>
    </row>
    <row r="12" ht="13.5" thickTop="1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7"/>
  <sheetViews>
    <sheetView zoomScalePageLayoutView="0" workbookViewId="0" topLeftCell="A1">
      <selection activeCell="J7" sqref="J7"/>
    </sheetView>
  </sheetViews>
  <sheetFormatPr defaultColWidth="9.140625" defaultRowHeight="12.75"/>
  <cols>
    <col min="2" max="2" width="18.57421875" style="0" customWidth="1"/>
    <col min="4" max="4" width="11.140625" style="0" customWidth="1"/>
    <col min="9" max="9" width="10.7109375" style="0" customWidth="1"/>
    <col min="10" max="10" width="11.421875" style="0" customWidth="1"/>
    <col min="11" max="11" width="11.28125" style="0" customWidth="1"/>
    <col min="12" max="12" width="8.7109375" style="0" customWidth="1"/>
    <col min="13" max="13" width="10.140625" style="0" customWidth="1"/>
  </cols>
  <sheetData>
    <row r="2" ht="13.5" thickBot="1"/>
    <row r="3" spans="2:12" ht="16.5" thickTop="1">
      <c r="B3" s="57" t="s">
        <v>119</v>
      </c>
      <c r="C3" s="46" t="s">
        <v>29</v>
      </c>
      <c r="D3" s="46"/>
      <c r="E3" s="46"/>
      <c r="F3" s="46"/>
      <c r="G3" s="46"/>
      <c r="H3" s="47"/>
      <c r="I3" s="58" t="s">
        <v>134</v>
      </c>
      <c r="J3" s="46"/>
      <c r="K3" s="95"/>
      <c r="L3" s="50"/>
    </row>
    <row r="4" spans="2:13" ht="15.75">
      <c r="B4" s="59" t="s">
        <v>120</v>
      </c>
      <c r="C4" s="2"/>
      <c r="D4" s="2"/>
      <c r="E4" s="2"/>
      <c r="F4" s="30" t="s">
        <v>1</v>
      </c>
      <c r="G4" s="2"/>
      <c r="H4" s="3"/>
      <c r="I4" s="39" t="s">
        <v>135</v>
      </c>
      <c r="J4" s="2"/>
      <c r="K4" s="2"/>
      <c r="L4" s="52"/>
      <c r="M4" s="15"/>
    </row>
    <row r="5" spans="2:13" ht="12.75" customHeight="1">
      <c r="B5" s="59" t="s">
        <v>133</v>
      </c>
      <c r="C5" s="2"/>
      <c r="D5" s="2"/>
      <c r="E5" s="2"/>
      <c r="F5" s="30"/>
      <c r="G5" s="2" t="s">
        <v>1</v>
      </c>
      <c r="H5" s="3"/>
      <c r="I5" s="39"/>
      <c r="J5" s="2"/>
      <c r="K5" s="2"/>
      <c r="L5" s="52"/>
      <c r="M5" s="15"/>
    </row>
    <row r="6" spans="2:13" ht="16.5" thickBot="1">
      <c r="B6" s="69" t="s">
        <v>30</v>
      </c>
      <c r="C6" s="35" t="s">
        <v>2</v>
      </c>
      <c r="D6" s="35" t="s">
        <v>3</v>
      </c>
      <c r="E6" s="36" t="s">
        <v>13</v>
      </c>
      <c r="F6" s="35" t="s">
        <v>14</v>
      </c>
      <c r="G6" s="36" t="s">
        <v>15</v>
      </c>
      <c r="H6" s="73" t="s">
        <v>22</v>
      </c>
      <c r="I6" s="38" t="s">
        <v>4</v>
      </c>
      <c r="J6" s="36" t="s">
        <v>5</v>
      </c>
      <c r="K6" s="36" t="s">
        <v>6</v>
      </c>
      <c r="L6" s="60" t="s">
        <v>39</v>
      </c>
      <c r="M6" s="15" t="s">
        <v>81</v>
      </c>
    </row>
    <row r="7" spans="1:13" ht="28.5" customHeight="1" thickTop="1">
      <c r="A7" s="82"/>
      <c r="B7" s="5" t="s">
        <v>35</v>
      </c>
      <c r="C7" s="32">
        <v>0.22013888888888888</v>
      </c>
      <c r="D7" s="33">
        <f aca="true" t="shared" si="0" ref="D7:D13">+E7-C7</f>
        <v>0.23402777777777778</v>
      </c>
      <c r="E7" s="34">
        <v>0.45416666666666666</v>
      </c>
      <c r="F7" s="33">
        <f>+G7-E7</f>
        <v>0.2458333333333333</v>
      </c>
      <c r="G7" s="34">
        <v>0.7</v>
      </c>
      <c r="H7" s="178">
        <f>AVERAGE(F7,D7,C7)</f>
        <v>0.2333333333333333</v>
      </c>
      <c r="I7" s="42">
        <v>0.7208333333333333</v>
      </c>
      <c r="J7" s="18">
        <f aca="true" t="shared" si="1" ref="J7:J13">+(I7/5000)*1600</f>
        <v>0.23066666666666666</v>
      </c>
      <c r="K7" s="18">
        <f aca="true" t="shared" si="2" ref="K7:K13">+(I7/5000)*1000</f>
        <v>0.14416666666666667</v>
      </c>
      <c r="L7" s="84">
        <v>1</v>
      </c>
      <c r="M7" s="153">
        <f aca="true" t="shared" si="3" ref="M7:M12">(+I7/5081)*5000</f>
        <v>0.7093419930459883</v>
      </c>
    </row>
    <row r="8" spans="1:13" ht="28.5" customHeight="1">
      <c r="A8" s="82"/>
      <c r="B8" s="5" t="s">
        <v>23</v>
      </c>
      <c r="C8" s="22">
        <v>0.22152777777777777</v>
      </c>
      <c r="D8" s="21">
        <f t="shared" si="0"/>
        <v>0.24722222222222223</v>
      </c>
      <c r="E8" s="6">
        <v>0.46875</v>
      </c>
      <c r="F8" s="71">
        <f aca="true" t="shared" si="4" ref="F8:F13">+G8-E8</f>
        <v>0.2777777777777778</v>
      </c>
      <c r="G8" s="6">
        <v>0.7465277777777778</v>
      </c>
      <c r="H8" s="23">
        <f aca="true" t="shared" si="5" ref="H8:H13">AVERAGE(F8,D8,C8)</f>
        <v>0.2488425925925926</v>
      </c>
      <c r="I8" s="24">
        <v>0.7673611111111112</v>
      </c>
      <c r="J8" s="18">
        <f t="shared" si="1"/>
        <v>0.24555555555555558</v>
      </c>
      <c r="K8" s="18">
        <f t="shared" si="2"/>
        <v>0.15347222222222223</v>
      </c>
      <c r="L8" s="84">
        <v>10</v>
      </c>
      <c r="M8" s="153">
        <f t="shared" si="3"/>
        <v>0.7551280369131187</v>
      </c>
    </row>
    <row r="9" spans="1:13" ht="28.5" customHeight="1">
      <c r="A9" s="82"/>
      <c r="B9" s="5" t="s">
        <v>49</v>
      </c>
      <c r="C9" s="22">
        <v>0.225</v>
      </c>
      <c r="D9" s="21">
        <f t="shared" si="0"/>
        <v>0.2583333333333333</v>
      </c>
      <c r="E9" s="6">
        <v>0.48333333333333334</v>
      </c>
      <c r="F9" s="21">
        <f t="shared" si="4"/>
        <v>0.27777777777777773</v>
      </c>
      <c r="G9" s="6">
        <v>0.7611111111111111</v>
      </c>
      <c r="H9" s="23">
        <f t="shared" si="5"/>
        <v>0.25370370370370365</v>
      </c>
      <c r="I9" s="25">
        <v>0.7819444444444444</v>
      </c>
      <c r="J9" s="18">
        <f t="shared" si="1"/>
        <v>0.25022222222222223</v>
      </c>
      <c r="K9" s="18">
        <f t="shared" si="2"/>
        <v>0.15638888888888888</v>
      </c>
      <c r="L9" s="84">
        <v>14</v>
      </c>
      <c r="M9" s="153">
        <f t="shared" si="3"/>
        <v>0.7694788864834132</v>
      </c>
    </row>
    <row r="10" spans="1:13" ht="28.5" customHeight="1">
      <c r="A10" s="82"/>
      <c r="B10" s="5" t="s">
        <v>54</v>
      </c>
      <c r="C10" s="22">
        <v>0.2333333333333333</v>
      </c>
      <c r="D10" s="21">
        <f t="shared" si="0"/>
        <v>0.25555555555555554</v>
      </c>
      <c r="E10" s="6">
        <v>0.4888888888888889</v>
      </c>
      <c r="F10" s="21">
        <f t="shared" si="4"/>
        <v>0.27638888888888896</v>
      </c>
      <c r="G10" s="6">
        <v>0.7652777777777778</v>
      </c>
      <c r="H10" s="23">
        <f t="shared" si="5"/>
        <v>0.2550925925925926</v>
      </c>
      <c r="I10" s="25">
        <v>0.7861111111111111</v>
      </c>
      <c r="J10" s="18">
        <f t="shared" si="1"/>
        <v>0.25155555555555553</v>
      </c>
      <c r="K10" s="18">
        <f t="shared" si="2"/>
        <v>0.15722222222222224</v>
      </c>
      <c r="L10" s="84">
        <v>17</v>
      </c>
      <c r="M10" s="153">
        <f t="shared" si="3"/>
        <v>0.773579129217783</v>
      </c>
    </row>
    <row r="11" spans="1:13" ht="28.5" customHeight="1">
      <c r="A11" s="82"/>
      <c r="B11" s="5" t="s">
        <v>44</v>
      </c>
      <c r="C11" s="22">
        <v>0.23194444444444443</v>
      </c>
      <c r="D11" s="21">
        <f t="shared" si="0"/>
        <v>0.2618055555555556</v>
      </c>
      <c r="E11" s="6">
        <v>0.49375</v>
      </c>
      <c r="F11" s="21">
        <f t="shared" si="4"/>
        <v>0.2833333333333332</v>
      </c>
      <c r="G11" s="6">
        <v>0.7770833333333332</v>
      </c>
      <c r="H11" s="23">
        <f t="shared" si="5"/>
        <v>0.25902777777777775</v>
      </c>
      <c r="I11" s="31">
        <v>0.7979166666666666</v>
      </c>
      <c r="J11" s="18">
        <f t="shared" si="1"/>
        <v>0.2553333333333333</v>
      </c>
      <c r="K11" s="18">
        <f t="shared" si="2"/>
        <v>0.15958333333333333</v>
      </c>
      <c r="L11" s="84">
        <v>21</v>
      </c>
      <c r="M11" s="153">
        <f t="shared" si="3"/>
        <v>0.785196483631831</v>
      </c>
    </row>
    <row r="12" spans="1:13" ht="28.5" customHeight="1">
      <c r="A12" s="82"/>
      <c r="B12" s="5" t="s">
        <v>36</v>
      </c>
      <c r="C12" s="22">
        <v>0.22569444444444445</v>
      </c>
      <c r="D12" s="21">
        <f t="shared" si="0"/>
        <v>0.2534722222222222</v>
      </c>
      <c r="E12" s="6">
        <v>0.4791666666666667</v>
      </c>
      <c r="F12" s="21">
        <f t="shared" si="4"/>
        <v>0.3444444444444444</v>
      </c>
      <c r="G12" s="6">
        <v>0.8236111111111111</v>
      </c>
      <c r="H12" s="23">
        <f t="shared" si="5"/>
        <v>0.274537037037037</v>
      </c>
      <c r="I12" s="42">
        <v>0.8027777777777777</v>
      </c>
      <c r="J12" s="18">
        <f t="shared" si="1"/>
        <v>0.2568888888888889</v>
      </c>
      <c r="K12" s="18">
        <f t="shared" si="2"/>
        <v>0.16055555555555556</v>
      </c>
      <c r="L12" s="84">
        <v>25</v>
      </c>
      <c r="M12" s="153">
        <f t="shared" si="3"/>
        <v>0.7899801001552624</v>
      </c>
    </row>
    <row r="13" spans="1:13" ht="28.5" customHeight="1">
      <c r="A13" s="82"/>
      <c r="B13" s="5" t="s">
        <v>121</v>
      </c>
      <c r="C13" s="22">
        <v>0.23125</v>
      </c>
      <c r="D13" s="71">
        <f t="shared" si="0"/>
        <v>0.27638888888888885</v>
      </c>
      <c r="E13" s="6">
        <v>0.5076388888888889</v>
      </c>
      <c r="F13" s="21">
        <f t="shared" si="4"/>
        <v>0.2944444444444445</v>
      </c>
      <c r="G13" s="6">
        <v>0.8020833333333334</v>
      </c>
      <c r="H13" s="23">
        <f t="shared" si="5"/>
        <v>0.2673611111111111</v>
      </c>
      <c r="I13" s="24">
        <v>0.8229166666666666</v>
      </c>
      <c r="J13" s="18">
        <f t="shared" si="1"/>
        <v>0.2633333333333333</v>
      </c>
      <c r="K13" s="18">
        <f t="shared" si="2"/>
        <v>0.1645833333333333</v>
      </c>
      <c r="L13" s="84">
        <v>32</v>
      </c>
      <c r="M13" s="16"/>
    </row>
    <row r="14" spans="2:13" ht="23.25" customHeight="1">
      <c r="B14" s="5"/>
      <c r="C14" s="22"/>
      <c r="D14" s="21"/>
      <c r="E14" s="6"/>
      <c r="F14" s="21"/>
      <c r="G14" s="6"/>
      <c r="H14" s="23"/>
      <c r="I14" s="25"/>
      <c r="J14" s="177" t="s">
        <v>117</v>
      </c>
      <c r="K14" s="98" t="s">
        <v>132</v>
      </c>
      <c r="L14" s="53"/>
      <c r="M14" s="16"/>
    </row>
    <row r="15" spans="2:13" ht="16.5" thickBot="1">
      <c r="B15" s="70" t="s">
        <v>18</v>
      </c>
      <c r="C15" s="65" t="s">
        <v>9</v>
      </c>
      <c r="D15" s="65" t="s">
        <v>3</v>
      </c>
      <c r="E15" s="27" t="s">
        <v>13</v>
      </c>
      <c r="F15" s="66" t="s">
        <v>28</v>
      </c>
      <c r="G15" s="26"/>
      <c r="H15" s="28"/>
      <c r="I15" s="67" t="s">
        <v>4</v>
      </c>
      <c r="J15" s="29" t="s">
        <v>5</v>
      </c>
      <c r="K15" s="36" t="s">
        <v>6</v>
      </c>
      <c r="L15" s="61" t="s">
        <v>39</v>
      </c>
      <c r="M15" s="15" t="s">
        <v>81</v>
      </c>
    </row>
    <row r="16" spans="1:13" ht="25.5" customHeight="1" thickTop="1">
      <c r="A16" s="82"/>
      <c r="B16" s="5" t="s">
        <v>21</v>
      </c>
      <c r="C16" s="32">
        <v>0.23055555555555554</v>
      </c>
      <c r="D16" s="33"/>
      <c r="E16" s="34"/>
      <c r="F16" s="33"/>
      <c r="G16" s="34"/>
      <c r="H16" s="97"/>
      <c r="I16" s="31">
        <v>0.6222222222222222</v>
      </c>
      <c r="J16" s="18">
        <f aca="true" t="shared" si="6" ref="J16:J30">+(I16/4000)*1600</f>
        <v>0.2488888888888889</v>
      </c>
      <c r="K16" s="18">
        <f aca="true" t="shared" si="7" ref="K16:K30">+(I16/4000)*1000</f>
        <v>0.15555555555555556</v>
      </c>
      <c r="L16" s="84">
        <v>1</v>
      </c>
      <c r="M16" s="153"/>
    </row>
    <row r="17" spans="1:13" ht="25.5" customHeight="1">
      <c r="A17" s="82"/>
      <c r="B17" s="5" t="s">
        <v>38</v>
      </c>
      <c r="C17" s="168">
        <v>0.23055555555555554</v>
      </c>
      <c r="D17" s="71"/>
      <c r="E17" s="18"/>
      <c r="F17" s="71"/>
      <c r="G17" s="18"/>
      <c r="H17" s="157"/>
      <c r="I17" s="31">
        <v>0.6340277777777777</v>
      </c>
      <c r="J17" s="18">
        <f t="shared" si="6"/>
        <v>0.2536111111111111</v>
      </c>
      <c r="K17" s="18">
        <f t="shared" si="7"/>
        <v>0.15850694444444444</v>
      </c>
      <c r="L17" s="84">
        <v>2</v>
      </c>
      <c r="M17" s="153"/>
    </row>
    <row r="18" spans="1:13" ht="25.5" customHeight="1">
      <c r="A18" s="82"/>
      <c r="B18" s="5" t="s">
        <v>84</v>
      </c>
      <c r="C18" s="22">
        <v>0.23125</v>
      </c>
      <c r="D18" s="21"/>
      <c r="E18" s="6"/>
      <c r="F18" s="21"/>
      <c r="G18" s="6"/>
      <c r="H18" s="23"/>
      <c r="I18" s="31">
        <v>0.6534722222222222</v>
      </c>
      <c r="J18" s="18">
        <f t="shared" si="6"/>
        <v>0.2613888888888889</v>
      </c>
      <c r="K18" s="18">
        <f t="shared" si="7"/>
        <v>0.16336805555555556</v>
      </c>
      <c r="L18" s="84">
        <v>3</v>
      </c>
      <c r="M18" s="153"/>
    </row>
    <row r="19" spans="1:13" ht="25.5" customHeight="1">
      <c r="A19" s="82"/>
      <c r="B19" s="5" t="s">
        <v>97</v>
      </c>
      <c r="C19" s="22">
        <v>0.23055555555555554</v>
      </c>
      <c r="D19" s="21"/>
      <c r="E19" s="6"/>
      <c r="F19" s="21"/>
      <c r="G19" s="6"/>
      <c r="H19" s="23"/>
      <c r="I19" s="31">
        <v>0.6555555555555556</v>
      </c>
      <c r="J19" s="18">
        <f t="shared" si="6"/>
        <v>0.26222222222222225</v>
      </c>
      <c r="K19" s="18">
        <f t="shared" si="7"/>
        <v>0.1638888888888889</v>
      </c>
      <c r="L19" s="84">
        <v>4</v>
      </c>
      <c r="M19" s="153"/>
    </row>
    <row r="20" spans="1:13" ht="25.5" customHeight="1">
      <c r="A20" s="82"/>
      <c r="B20" s="5" t="s">
        <v>37</v>
      </c>
      <c r="C20" s="22">
        <v>0.24583333333333335</v>
      </c>
      <c r="D20" s="21"/>
      <c r="E20" s="6"/>
      <c r="F20" s="21"/>
      <c r="G20" s="6"/>
      <c r="H20" s="13"/>
      <c r="I20" s="25">
        <v>0.6569444444444444</v>
      </c>
      <c r="J20" s="18">
        <f t="shared" si="6"/>
        <v>0.2627777777777778</v>
      </c>
      <c r="K20" s="18">
        <f t="shared" si="7"/>
        <v>0.1642361111111111</v>
      </c>
      <c r="L20" s="74">
        <v>5</v>
      </c>
      <c r="M20" s="153"/>
    </row>
    <row r="21" spans="1:13" ht="25.5" customHeight="1">
      <c r="A21" s="82"/>
      <c r="B21" s="5" t="s">
        <v>50</v>
      </c>
      <c r="C21" s="22">
        <v>0.25277777777777777</v>
      </c>
      <c r="D21" s="21"/>
      <c r="E21" s="6"/>
      <c r="F21" s="21"/>
      <c r="G21" s="6"/>
      <c r="H21" s="13"/>
      <c r="I21" s="25">
        <v>0.6652777777777777</v>
      </c>
      <c r="J21" s="18">
        <f t="shared" si="6"/>
        <v>0.26611111111111113</v>
      </c>
      <c r="K21" s="18">
        <f t="shared" si="7"/>
        <v>0.16631944444444444</v>
      </c>
      <c r="L21" s="74">
        <v>6</v>
      </c>
      <c r="M21" s="153"/>
    </row>
    <row r="22" spans="1:13" ht="25.5" customHeight="1">
      <c r="A22" s="82"/>
      <c r="B22" s="5" t="s">
        <v>62</v>
      </c>
      <c r="C22" s="22">
        <v>0.25833333333333336</v>
      </c>
      <c r="D22" s="21"/>
      <c r="E22" s="6"/>
      <c r="F22" s="21"/>
      <c r="G22" s="6"/>
      <c r="H22" s="13"/>
      <c r="I22" s="25">
        <v>0.6972222222222223</v>
      </c>
      <c r="J22" s="18">
        <f t="shared" si="6"/>
        <v>0.27888888888888896</v>
      </c>
      <c r="K22" s="18">
        <f t="shared" si="7"/>
        <v>0.17430555555555557</v>
      </c>
      <c r="L22" s="74">
        <v>10</v>
      </c>
      <c r="M22" s="153"/>
    </row>
    <row r="23" spans="1:13" ht="25.5" customHeight="1">
      <c r="A23" s="82"/>
      <c r="B23" s="5" t="s">
        <v>51</v>
      </c>
      <c r="C23" s="22">
        <v>0.24583333333333335</v>
      </c>
      <c r="D23" s="21"/>
      <c r="E23" s="6"/>
      <c r="F23" s="21"/>
      <c r="G23" s="6"/>
      <c r="H23" s="13"/>
      <c r="I23" s="25">
        <v>0.7034722222222222</v>
      </c>
      <c r="J23" s="18">
        <f t="shared" si="6"/>
        <v>0.28138888888888886</v>
      </c>
      <c r="K23" s="18">
        <f t="shared" si="7"/>
        <v>0.17586805555555554</v>
      </c>
      <c r="L23" s="74">
        <v>11</v>
      </c>
      <c r="M23" s="153"/>
    </row>
    <row r="24" spans="1:13" ht="25.5" customHeight="1">
      <c r="A24" s="82"/>
      <c r="B24" s="5" t="s">
        <v>45</v>
      </c>
      <c r="C24" s="22">
        <v>0.25972222222222224</v>
      </c>
      <c r="D24" s="21"/>
      <c r="E24" s="6"/>
      <c r="F24" s="21"/>
      <c r="G24" s="6"/>
      <c r="H24" s="13"/>
      <c r="I24" s="25">
        <v>0.7048611111111112</v>
      </c>
      <c r="J24" s="18">
        <f t="shared" si="6"/>
        <v>0.2819444444444445</v>
      </c>
      <c r="K24" s="18">
        <f t="shared" si="7"/>
        <v>0.1762152777777778</v>
      </c>
      <c r="L24" s="74">
        <v>12</v>
      </c>
      <c r="M24" s="153"/>
    </row>
    <row r="25" spans="1:13" ht="25.5" customHeight="1">
      <c r="A25" s="82"/>
      <c r="B25" s="5" t="s">
        <v>53</v>
      </c>
      <c r="C25" s="22">
        <v>0.25972222222222224</v>
      </c>
      <c r="D25" s="21"/>
      <c r="E25" s="6"/>
      <c r="F25" s="21"/>
      <c r="G25" s="6"/>
      <c r="H25" s="13"/>
      <c r="I25" s="25">
        <v>0.7055555555555556</v>
      </c>
      <c r="J25" s="18">
        <f t="shared" si="6"/>
        <v>0.28222222222222226</v>
      </c>
      <c r="K25" s="18">
        <f t="shared" si="7"/>
        <v>0.1763888888888889</v>
      </c>
      <c r="L25" s="74">
        <v>13</v>
      </c>
      <c r="M25" s="153"/>
    </row>
    <row r="26" spans="1:13" ht="25.5" customHeight="1">
      <c r="A26" s="82"/>
      <c r="B26" s="5" t="s">
        <v>122</v>
      </c>
      <c r="C26" s="22">
        <v>0.25277777777777777</v>
      </c>
      <c r="D26" s="21"/>
      <c r="E26" s="6"/>
      <c r="F26" s="21"/>
      <c r="G26" s="6"/>
      <c r="H26" s="13"/>
      <c r="I26" s="25">
        <v>0.7180555555555556</v>
      </c>
      <c r="J26" s="18">
        <f t="shared" si="6"/>
        <v>0.2872222222222222</v>
      </c>
      <c r="K26" s="18">
        <f t="shared" si="7"/>
        <v>0.1795138888888889</v>
      </c>
      <c r="L26" s="74">
        <v>17</v>
      </c>
      <c r="M26" s="153"/>
    </row>
    <row r="27" spans="1:13" ht="25.5" customHeight="1">
      <c r="A27" s="82"/>
      <c r="B27" s="5" t="s">
        <v>99</v>
      </c>
      <c r="C27" s="22">
        <v>0.2638888888888889</v>
      </c>
      <c r="D27" s="21"/>
      <c r="E27" s="6"/>
      <c r="F27" s="21"/>
      <c r="G27" s="6"/>
      <c r="H27" s="23"/>
      <c r="I27" s="31">
        <v>0.7576388888888889</v>
      </c>
      <c r="J27" s="18">
        <f t="shared" si="6"/>
        <v>0.3030555555555555</v>
      </c>
      <c r="K27" s="18">
        <f t="shared" si="7"/>
        <v>0.18940972222222222</v>
      </c>
      <c r="L27" s="84">
        <v>21</v>
      </c>
      <c r="M27" s="153"/>
    </row>
    <row r="28" spans="1:13" ht="25.5" customHeight="1">
      <c r="A28" s="82"/>
      <c r="B28" s="5" t="s">
        <v>88</v>
      </c>
      <c r="C28" s="22">
        <v>0.2923611111111111</v>
      </c>
      <c r="D28" s="21"/>
      <c r="E28" s="6"/>
      <c r="F28" s="21"/>
      <c r="G28" s="6"/>
      <c r="H28" s="23"/>
      <c r="I28" s="31">
        <v>0.8194444444444445</v>
      </c>
      <c r="J28" s="18">
        <f t="shared" si="6"/>
        <v>0.32777777777777783</v>
      </c>
      <c r="K28" s="18">
        <f t="shared" si="7"/>
        <v>0.20486111111111113</v>
      </c>
      <c r="L28" s="84">
        <v>32</v>
      </c>
      <c r="M28" s="153"/>
    </row>
    <row r="29" spans="1:13" ht="25.5" customHeight="1">
      <c r="A29" s="82"/>
      <c r="B29" s="5" t="s">
        <v>114</v>
      </c>
      <c r="C29" s="22"/>
      <c r="D29" s="21"/>
      <c r="E29" s="6"/>
      <c r="F29" s="21"/>
      <c r="G29" s="6"/>
      <c r="H29" s="23"/>
      <c r="I29" s="31">
        <v>0.83125</v>
      </c>
      <c r="J29" s="18">
        <f t="shared" si="6"/>
        <v>0.3325</v>
      </c>
      <c r="K29" s="18">
        <f t="shared" si="7"/>
        <v>0.2078125</v>
      </c>
      <c r="L29" s="84">
        <v>33</v>
      </c>
      <c r="M29" s="153"/>
    </row>
    <row r="30" spans="1:13" ht="25.5" customHeight="1">
      <c r="A30" s="82"/>
      <c r="B30" s="5" t="s">
        <v>124</v>
      </c>
      <c r="C30" s="22">
        <v>0.3645833333333333</v>
      </c>
      <c r="D30" s="21"/>
      <c r="E30" s="6"/>
      <c r="F30" s="21"/>
      <c r="G30" s="6"/>
      <c r="H30" s="23"/>
      <c r="I30" s="31" t="s">
        <v>130</v>
      </c>
      <c r="J30" s="18">
        <f t="shared" si="6"/>
        <v>0.40527777777777785</v>
      </c>
      <c r="K30" s="18">
        <f t="shared" si="7"/>
        <v>0.2532986111111111</v>
      </c>
      <c r="L30" s="84">
        <v>40</v>
      </c>
      <c r="M30" s="153"/>
    </row>
    <row r="31" spans="1:13" ht="24.75" customHeight="1">
      <c r="A31" s="82"/>
      <c r="B31" s="5"/>
      <c r="C31" s="168"/>
      <c r="D31" s="71"/>
      <c r="E31" s="18"/>
      <c r="F31" s="71"/>
      <c r="G31" s="18"/>
      <c r="H31" s="157"/>
      <c r="I31" s="31"/>
      <c r="J31" s="177" t="s">
        <v>117</v>
      </c>
      <c r="K31" s="98" t="s">
        <v>131</v>
      </c>
      <c r="L31" s="84"/>
      <c r="M31" s="153"/>
    </row>
    <row r="32" spans="1:12" ht="11.25" customHeight="1" thickBot="1">
      <c r="A32" s="82"/>
      <c r="B32" s="5"/>
      <c r="C32" s="22"/>
      <c r="D32" s="21"/>
      <c r="E32" s="6"/>
      <c r="F32" s="21"/>
      <c r="G32" s="6"/>
      <c r="H32" s="13"/>
      <c r="I32" s="68"/>
      <c r="J32" s="6"/>
      <c r="K32" s="6"/>
      <c r="L32" s="74"/>
    </row>
    <row r="33" spans="1:12" ht="18.75" customHeight="1" thickBot="1" thickTop="1">
      <c r="A33" s="82"/>
      <c r="B33" s="92" t="s">
        <v>31</v>
      </c>
      <c r="C33" s="86" t="s">
        <v>9</v>
      </c>
      <c r="D33" s="86" t="s">
        <v>1</v>
      </c>
      <c r="E33" s="87" t="s">
        <v>1</v>
      </c>
      <c r="F33" s="88" t="s">
        <v>1</v>
      </c>
      <c r="G33" s="88"/>
      <c r="H33" s="89"/>
      <c r="I33" s="90" t="s">
        <v>4</v>
      </c>
      <c r="J33" s="93" t="s">
        <v>1</v>
      </c>
      <c r="K33" s="91" t="s">
        <v>1</v>
      </c>
      <c r="L33" s="96" t="s">
        <v>39</v>
      </c>
    </row>
    <row r="34" spans="1:12" ht="25.5" customHeight="1" thickTop="1">
      <c r="A34" s="82"/>
      <c r="B34" s="5" t="s">
        <v>94</v>
      </c>
      <c r="C34" s="22">
        <v>0.26666666666666666</v>
      </c>
      <c r="D34" s="21"/>
      <c r="E34" s="6"/>
      <c r="F34" s="21"/>
      <c r="G34" s="6"/>
      <c r="H34" s="13"/>
      <c r="I34" s="68">
        <v>0.5097222222222222</v>
      </c>
      <c r="J34" s="6"/>
      <c r="K34" s="6"/>
      <c r="L34" s="74">
        <v>1</v>
      </c>
    </row>
    <row r="35" spans="1:12" ht="25.5" customHeight="1">
      <c r="A35" s="82"/>
      <c r="B35" s="5" t="s">
        <v>113</v>
      </c>
      <c r="C35" s="22">
        <v>0.33958333333333335</v>
      </c>
      <c r="D35" s="21"/>
      <c r="E35" s="6"/>
      <c r="F35" s="21"/>
      <c r="G35" s="6"/>
      <c r="H35" s="13"/>
      <c r="I35" s="68">
        <v>0.6263888888888889</v>
      </c>
      <c r="J35" s="6"/>
      <c r="K35" s="6"/>
      <c r="L35" s="74">
        <v>18</v>
      </c>
    </row>
    <row r="36" spans="1:12" ht="25.5" customHeight="1">
      <c r="A36" s="82"/>
      <c r="B36" s="5" t="s">
        <v>123</v>
      </c>
      <c r="C36" s="22">
        <v>0.3159722222222222</v>
      </c>
      <c r="D36" s="21"/>
      <c r="E36" s="6"/>
      <c r="F36" s="21"/>
      <c r="G36" s="6"/>
      <c r="H36" s="13"/>
      <c r="I36" s="68">
        <v>0.63125</v>
      </c>
      <c r="J36" s="6"/>
      <c r="K36" s="6"/>
      <c r="L36" s="74">
        <v>19</v>
      </c>
    </row>
    <row r="37" spans="2:12" ht="26.25" customHeight="1" thickBot="1">
      <c r="B37" s="14"/>
      <c r="C37" s="62" t="s">
        <v>1</v>
      </c>
      <c r="D37" s="63"/>
      <c r="E37" s="63"/>
      <c r="F37" s="63"/>
      <c r="G37" s="63"/>
      <c r="H37" s="11"/>
      <c r="I37" s="64"/>
      <c r="J37" s="176" t="s">
        <v>117</v>
      </c>
      <c r="K37" s="9">
        <v>33</v>
      </c>
      <c r="L37" s="56"/>
    </row>
    <row r="38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1"/>
  <sheetViews>
    <sheetView zoomScalePageLayoutView="0" workbookViewId="0" topLeftCell="A11">
      <selection activeCell="A11" sqref="A1:IV16384"/>
    </sheetView>
  </sheetViews>
  <sheetFormatPr defaultColWidth="9.140625" defaultRowHeight="12.75"/>
  <cols>
    <col min="2" max="2" width="22.140625" style="0" customWidth="1"/>
    <col min="3" max="3" width="13.421875" style="0" customWidth="1"/>
    <col min="4" max="4" width="12.57421875" style="0" customWidth="1"/>
    <col min="5" max="5" width="12.140625" style="0" customWidth="1"/>
    <col min="6" max="6" width="13.00390625" style="0" customWidth="1"/>
    <col min="7" max="7" width="11.140625" style="0" customWidth="1"/>
    <col min="8" max="9" width="11.421875" style="0" customWidth="1"/>
    <col min="10" max="10" width="10.57421875" style="75" customWidth="1"/>
    <col min="11" max="11" width="10.7109375" style="0" customWidth="1"/>
  </cols>
  <sheetData>
    <row r="2" ht="13.5" thickBot="1"/>
    <row r="3" spans="2:10" ht="16.5" thickTop="1">
      <c r="B3" s="45" t="s">
        <v>119</v>
      </c>
      <c r="C3" s="46" t="s">
        <v>29</v>
      </c>
      <c r="D3" s="46"/>
      <c r="E3" s="46"/>
      <c r="F3" s="47"/>
      <c r="G3" s="48" t="s">
        <v>128</v>
      </c>
      <c r="H3" s="49"/>
      <c r="I3" s="49"/>
      <c r="J3" s="76"/>
    </row>
    <row r="4" spans="2:10" ht="15.75">
      <c r="B4" s="51" t="s">
        <v>83</v>
      </c>
      <c r="C4" s="2"/>
      <c r="D4" s="2"/>
      <c r="E4" s="2"/>
      <c r="F4" s="3"/>
      <c r="G4" s="1" t="s">
        <v>1</v>
      </c>
      <c r="H4" s="81" t="s">
        <v>1</v>
      </c>
      <c r="I4" s="4"/>
      <c r="J4" s="77"/>
    </row>
    <row r="5" spans="2:10" ht="10.5" customHeight="1">
      <c r="B5" s="51"/>
      <c r="C5" s="2"/>
      <c r="D5" s="2"/>
      <c r="E5" s="2"/>
      <c r="F5" s="3"/>
      <c r="G5" s="1"/>
      <c r="H5" s="4"/>
      <c r="I5" s="4"/>
      <c r="J5" s="77"/>
    </row>
    <row r="6" spans="2:11" ht="16.5" thickBot="1">
      <c r="B6" s="69" t="s">
        <v>32</v>
      </c>
      <c r="C6" s="35" t="s">
        <v>2</v>
      </c>
      <c r="D6" s="35" t="s">
        <v>3</v>
      </c>
      <c r="E6" s="41" t="s">
        <v>27</v>
      </c>
      <c r="F6" s="37" t="s">
        <v>26</v>
      </c>
      <c r="G6" s="38" t="s">
        <v>4</v>
      </c>
      <c r="H6" s="41" t="s">
        <v>5</v>
      </c>
      <c r="I6" s="41" t="s">
        <v>6</v>
      </c>
      <c r="J6" s="78" t="s">
        <v>39</v>
      </c>
      <c r="K6" s="15" t="s">
        <v>81</v>
      </c>
    </row>
    <row r="7" spans="1:11" ht="27" customHeight="1" thickTop="1">
      <c r="A7" s="82"/>
      <c r="B7" s="40" t="s">
        <v>77</v>
      </c>
      <c r="C7" s="22">
        <v>0.2743055555555555</v>
      </c>
      <c r="D7" s="21"/>
      <c r="E7" s="21"/>
      <c r="F7" s="23"/>
      <c r="G7" s="25">
        <v>0.7340277777777778</v>
      </c>
      <c r="H7" s="18">
        <f aca="true" t="shared" si="0" ref="H7:H21">+(G7/4000)*1600</f>
        <v>0.2936111111111111</v>
      </c>
      <c r="I7" s="18">
        <f aca="true" t="shared" si="1" ref="I7:I21">+(G7/4000)*1000</f>
        <v>0.18350694444444446</v>
      </c>
      <c r="J7" s="79">
        <v>10</v>
      </c>
      <c r="K7" s="153"/>
    </row>
    <row r="8" spans="1:11" ht="27" customHeight="1">
      <c r="A8" s="82"/>
      <c r="B8" s="5" t="s">
        <v>103</v>
      </c>
      <c r="C8" s="22">
        <v>0.2833333333333333</v>
      </c>
      <c r="D8" s="21"/>
      <c r="E8" s="21"/>
      <c r="F8" s="23"/>
      <c r="G8" s="25">
        <v>0.7416666666666667</v>
      </c>
      <c r="H8" s="18">
        <f t="shared" si="0"/>
        <v>0.2966666666666667</v>
      </c>
      <c r="I8" s="18">
        <f t="shared" si="1"/>
        <v>0.18541666666666667</v>
      </c>
      <c r="J8" s="74">
        <v>14</v>
      </c>
      <c r="K8" s="153"/>
    </row>
    <row r="9" spans="1:11" ht="27" customHeight="1">
      <c r="A9" s="82"/>
      <c r="B9" s="5" t="s">
        <v>85</v>
      </c>
      <c r="C9" s="22">
        <v>0.28194444444444444</v>
      </c>
      <c r="D9" s="21"/>
      <c r="E9" s="21"/>
      <c r="F9" s="23"/>
      <c r="G9" s="25">
        <v>0.7611111111111111</v>
      </c>
      <c r="H9" s="18">
        <f t="shared" si="0"/>
        <v>0.3044444444444444</v>
      </c>
      <c r="I9" s="18">
        <f t="shared" si="1"/>
        <v>0.19027777777777777</v>
      </c>
      <c r="J9" s="74">
        <v>21</v>
      </c>
      <c r="K9" s="153"/>
    </row>
    <row r="10" spans="1:11" ht="27" customHeight="1">
      <c r="A10" s="82"/>
      <c r="B10" s="5" t="s">
        <v>64</v>
      </c>
      <c r="C10" s="22">
        <v>0.2916666666666667</v>
      </c>
      <c r="D10" s="21"/>
      <c r="E10" s="21"/>
      <c r="F10" s="23"/>
      <c r="G10" s="25">
        <v>0.7777777777777778</v>
      </c>
      <c r="H10" s="18">
        <f t="shared" si="0"/>
        <v>0.3111111111111111</v>
      </c>
      <c r="I10" s="18">
        <f t="shared" si="1"/>
        <v>0.19444444444444445</v>
      </c>
      <c r="J10" s="74">
        <v>33</v>
      </c>
      <c r="K10" s="153"/>
    </row>
    <row r="11" spans="1:11" ht="27" customHeight="1">
      <c r="A11" s="82"/>
      <c r="B11" s="5" t="s">
        <v>11</v>
      </c>
      <c r="C11" s="22">
        <v>0.2972222222222222</v>
      </c>
      <c r="D11" s="21"/>
      <c r="E11" s="21"/>
      <c r="F11" s="23"/>
      <c r="G11" s="25">
        <v>0.8013888888888889</v>
      </c>
      <c r="H11" s="18">
        <f t="shared" si="0"/>
        <v>0.3205555555555556</v>
      </c>
      <c r="I11" s="18">
        <f t="shared" si="1"/>
        <v>0.20034722222222223</v>
      </c>
      <c r="J11" s="74">
        <v>46</v>
      </c>
      <c r="K11" s="153"/>
    </row>
    <row r="12" spans="1:11" ht="27" customHeight="1">
      <c r="A12" s="82"/>
      <c r="B12" s="5" t="s">
        <v>34</v>
      </c>
      <c r="C12" s="22">
        <v>0.29583333333333334</v>
      </c>
      <c r="D12" s="21"/>
      <c r="E12" s="21"/>
      <c r="F12" s="23"/>
      <c r="G12" s="25">
        <v>0.8034722222222223</v>
      </c>
      <c r="H12" s="18">
        <f t="shared" si="0"/>
        <v>0.3213888888888889</v>
      </c>
      <c r="I12" s="18">
        <f t="shared" si="1"/>
        <v>0.20086805555555556</v>
      </c>
      <c r="J12" s="74">
        <v>47</v>
      </c>
      <c r="K12" s="153"/>
    </row>
    <row r="13" spans="1:11" ht="27" customHeight="1">
      <c r="A13" s="82"/>
      <c r="B13" s="5" t="s">
        <v>109</v>
      </c>
      <c r="C13" s="22">
        <v>0.3076388888888889</v>
      </c>
      <c r="D13" s="21"/>
      <c r="E13" s="21"/>
      <c r="F13" s="23"/>
      <c r="G13" s="25">
        <v>0.8048611111111111</v>
      </c>
      <c r="H13" s="18">
        <f t="shared" si="0"/>
        <v>0.3219444444444444</v>
      </c>
      <c r="I13" s="18">
        <f t="shared" si="1"/>
        <v>0.20121527777777778</v>
      </c>
      <c r="J13" s="74">
        <v>49</v>
      </c>
      <c r="K13" s="153"/>
    </row>
    <row r="14" spans="1:11" ht="27" customHeight="1">
      <c r="A14" s="82"/>
      <c r="B14" s="5" t="s">
        <v>33</v>
      </c>
      <c r="C14" s="22">
        <v>0.3215277777777778</v>
      </c>
      <c r="D14" s="21"/>
      <c r="E14" s="21"/>
      <c r="F14" s="23"/>
      <c r="G14" s="24">
        <v>0.8395833333333332</v>
      </c>
      <c r="H14" s="18">
        <f t="shared" si="0"/>
        <v>0.3358333333333333</v>
      </c>
      <c r="I14" s="18">
        <f t="shared" si="1"/>
        <v>0.2098958333333333</v>
      </c>
      <c r="J14" s="74">
        <v>69</v>
      </c>
      <c r="K14" s="153"/>
    </row>
    <row r="15" spans="1:11" ht="27" customHeight="1">
      <c r="A15" s="82"/>
      <c r="B15" s="5" t="s">
        <v>126</v>
      </c>
      <c r="C15" s="22">
        <v>0.3125</v>
      </c>
      <c r="D15" s="21"/>
      <c r="E15" s="21"/>
      <c r="F15" s="23"/>
      <c r="G15" s="25">
        <v>0.8604166666666666</v>
      </c>
      <c r="H15" s="18">
        <f t="shared" si="0"/>
        <v>0.3441666666666666</v>
      </c>
      <c r="I15" s="18">
        <f t="shared" si="1"/>
        <v>0.21510416666666665</v>
      </c>
      <c r="J15" s="74">
        <v>75</v>
      </c>
      <c r="K15" s="153"/>
    </row>
    <row r="16" spans="1:11" ht="27" customHeight="1">
      <c r="A16" s="82"/>
      <c r="B16" s="5" t="s">
        <v>106</v>
      </c>
      <c r="C16" s="22">
        <v>0.33958333333333335</v>
      </c>
      <c r="D16" s="21"/>
      <c r="E16" s="21"/>
      <c r="F16" s="23"/>
      <c r="G16" s="25">
        <v>0.8638888888888889</v>
      </c>
      <c r="H16" s="18">
        <f t="shared" si="0"/>
        <v>0.3455555555555556</v>
      </c>
      <c r="I16" s="18">
        <f t="shared" si="1"/>
        <v>0.21597222222222223</v>
      </c>
      <c r="J16" s="74">
        <v>78</v>
      </c>
      <c r="K16" s="153"/>
    </row>
    <row r="17" spans="1:11" ht="27" customHeight="1">
      <c r="A17" s="82"/>
      <c r="B17" s="5" t="s">
        <v>92</v>
      </c>
      <c r="C17" s="22">
        <v>0.3284722222222222</v>
      </c>
      <c r="D17" s="21"/>
      <c r="E17" s="21"/>
      <c r="F17" s="23"/>
      <c r="G17" s="25">
        <v>0.8784722222222222</v>
      </c>
      <c r="H17" s="18">
        <f t="shared" si="0"/>
        <v>0.35138888888888886</v>
      </c>
      <c r="I17" s="18">
        <f t="shared" si="1"/>
        <v>0.21961805555555555</v>
      </c>
      <c r="J17" s="74">
        <v>89</v>
      </c>
      <c r="K17" s="153"/>
    </row>
    <row r="18" spans="1:11" ht="27" customHeight="1">
      <c r="A18" s="82"/>
      <c r="B18" s="5" t="s">
        <v>60</v>
      </c>
      <c r="C18" s="22">
        <v>0.3125</v>
      </c>
      <c r="D18" s="21"/>
      <c r="E18" s="21"/>
      <c r="F18" s="23"/>
      <c r="G18" s="25">
        <v>0.9430555555555555</v>
      </c>
      <c r="H18" s="18">
        <f t="shared" si="0"/>
        <v>0.3772222222222222</v>
      </c>
      <c r="I18" s="18">
        <f t="shared" si="1"/>
        <v>0.23576388888888888</v>
      </c>
      <c r="J18" s="74">
        <v>108</v>
      </c>
      <c r="K18" s="153"/>
    </row>
    <row r="19" spans="1:11" ht="27" customHeight="1">
      <c r="A19" s="82"/>
      <c r="B19" s="5" t="s">
        <v>108</v>
      </c>
      <c r="C19" s="22">
        <v>0.34097222222222223</v>
      </c>
      <c r="D19" s="21"/>
      <c r="E19" s="21"/>
      <c r="F19" s="23"/>
      <c r="G19" s="25">
        <v>0.9534722222222222</v>
      </c>
      <c r="H19" s="18">
        <f t="shared" si="0"/>
        <v>0.3813888888888889</v>
      </c>
      <c r="I19" s="18">
        <f t="shared" si="1"/>
        <v>0.23836805555555554</v>
      </c>
      <c r="J19" s="74">
        <v>112</v>
      </c>
      <c r="K19" s="153"/>
    </row>
    <row r="20" spans="1:11" ht="27" customHeight="1">
      <c r="A20" s="82"/>
      <c r="B20" s="5" t="s">
        <v>10</v>
      </c>
      <c r="C20" s="22">
        <v>0.33055555555555555</v>
      </c>
      <c r="D20" s="21"/>
      <c r="E20" s="21"/>
      <c r="F20" s="23"/>
      <c r="G20" s="25">
        <v>0.9597222222222223</v>
      </c>
      <c r="H20" s="18">
        <f t="shared" si="0"/>
        <v>0.3838888888888889</v>
      </c>
      <c r="I20" s="18">
        <f t="shared" si="1"/>
        <v>0.23993055555555556</v>
      </c>
      <c r="J20" s="74">
        <v>114</v>
      </c>
      <c r="K20" s="153"/>
    </row>
    <row r="21" spans="1:11" ht="27" customHeight="1">
      <c r="A21" s="82"/>
      <c r="B21" s="5" t="s">
        <v>125</v>
      </c>
      <c r="C21" s="22">
        <v>0.33888888888888885</v>
      </c>
      <c r="D21" s="21"/>
      <c r="E21" s="21"/>
      <c r="F21" s="23"/>
      <c r="G21" s="24">
        <v>0.9604166666666667</v>
      </c>
      <c r="H21" s="18">
        <f t="shared" si="0"/>
        <v>0.38416666666666666</v>
      </c>
      <c r="I21" s="18">
        <f t="shared" si="1"/>
        <v>0.24010416666666667</v>
      </c>
      <c r="J21" s="74">
        <v>115</v>
      </c>
      <c r="K21" s="153"/>
    </row>
    <row r="22" spans="1:10" ht="27" customHeight="1">
      <c r="A22" s="82"/>
      <c r="B22" s="5" t="s">
        <v>41</v>
      </c>
      <c r="C22" s="22">
        <v>0.28611111111111115</v>
      </c>
      <c r="D22" s="21"/>
      <c r="E22" s="21"/>
      <c r="F22" s="23"/>
      <c r="G22" s="25" t="s">
        <v>80</v>
      </c>
      <c r="H22" s="18"/>
      <c r="I22" s="18"/>
      <c r="J22" s="74"/>
    </row>
    <row r="23" spans="1:10" ht="19.5" customHeight="1">
      <c r="A23" s="82"/>
      <c r="B23" s="5"/>
      <c r="C23" s="22"/>
      <c r="D23" s="21"/>
      <c r="E23" s="21"/>
      <c r="F23" s="23"/>
      <c r="G23" s="24"/>
      <c r="H23" s="175" t="s">
        <v>117</v>
      </c>
      <c r="I23" s="173" t="s">
        <v>129</v>
      </c>
      <c r="J23" s="74"/>
    </row>
    <row r="24" spans="1:10" ht="20.25" customHeight="1" thickBot="1">
      <c r="A24" s="82"/>
      <c r="B24" s="70" t="s">
        <v>59</v>
      </c>
      <c r="C24" s="43" t="s">
        <v>9</v>
      </c>
      <c r="D24" s="29"/>
      <c r="E24" s="29"/>
      <c r="F24" s="29"/>
      <c r="G24" s="154" t="s">
        <v>4</v>
      </c>
      <c r="H24" s="29"/>
      <c r="I24" s="41" t="s">
        <v>6</v>
      </c>
      <c r="J24" s="78" t="s">
        <v>39</v>
      </c>
    </row>
    <row r="25" spans="1:11" ht="23.25" customHeight="1" thickTop="1">
      <c r="A25" s="82"/>
      <c r="B25" s="5" t="s">
        <v>107</v>
      </c>
      <c r="C25" s="22">
        <v>0.30833333333333335</v>
      </c>
      <c r="D25" s="21"/>
      <c r="E25" s="21"/>
      <c r="F25" s="23"/>
      <c r="G25" s="25">
        <v>0.5895833333333333</v>
      </c>
      <c r="H25" s="18">
        <f>+(G25/3000)*1600</f>
        <v>0.31444444444444447</v>
      </c>
      <c r="I25" s="18">
        <f>+(G25/3000)*1000</f>
        <v>0.19652777777777777</v>
      </c>
      <c r="J25" s="74">
        <v>10</v>
      </c>
      <c r="K25" s="153">
        <f>(+G25/3031)*3000</f>
        <v>0.5835532827449686</v>
      </c>
    </row>
    <row r="26" spans="1:10" ht="23.25" customHeight="1">
      <c r="A26" s="82"/>
      <c r="B26" s="5" t="s">
        <v>110</v>
      </c>
      <c r="C26" s="22">
        <v>0.33819444444444446</v>
      </c>
      <c r="D26" s="21"/>
      <c r="E26" s="21"/>
      <c r="F26" s="23"/>
      <c r="G26" s="25">
        <v>0.6645833333333333</v>
      </c>
      <c r="H26" s="18">
        <f>+(G26/3000)*1600</f>
        <v>0.35444444444444445</v>
      </c>
      <c r="I26" s="18">
        <f>+(G26/3000)*1000</f>
        <v>0.22152777777777777</v>
      </c>
      <c r="J26" s="74">
        <v>26</v>
      </c>
    </row>
    <row r="27" spans="1:10" ht="23.25" customHeight="1">
      <c r="A27" s="82"/>
      <c r="B27" s="5" t="s">
        <v>104</v>
      </c>
      <c r="C27" s="22">
        <v>0.3284722222222222</v>
      </c>
      <c r="D27" s="21"/>
      <c r="E27" s="21"/>
      <c r="F27" s="23"/>
      <c r="G27" s="25">
        <v>0.6180555555555556</v>
      </c>
      <c r="H27" s="18">
        <f>+(G27/3000)*1600</f>
        <v>0.3296296296296296</v>
      </c>
      <c r="I27" s="18">
        <f>+(G27/3000)*1000</f>
        <v>0.20601851851851852</v>
      </c>
      <c r="J27" s="74">
        <v>18</v>
      </c>
    </row>
    <row r="28" spans="1:10" ht="23.25" customHeight="1">
      <c r="A28" s="82"/>
      <c r="B28" s="5" t="s">
        <v>105</v>
      </c>
      <c r="C28" s="22">
        <v>0.33819444444444446</v>
      </c>
      <c r="D28" s="21"/>
      <c r="E28" s="21"/>
      <c r="F28" s="23"/>
      <c r="G28" s="25">
        <v>0.6347222222222222</v>
      </c>
      <c r="H28" s="18">
        <f>+(G28/3000)*1600</f>
        <v>0.3385185185185185</v>
      </c>
      <c r="I28" s="18">
        <f>+(G28/3000)*1000</f>
        <v>0.21157407407407408</v>
      </c>
      <c r="J28" s="74">
        <v>21</v>
      </c>
    </row>
    <row r="29" spans="1:10" ht="23.25" customHeight="1">
      <c r="A29" s="82"/>
      <c r="B29" s="5" t="s">
        <v>82</v>
      </c>
      <c r="C29" s="22">
        <v>0.34930555555555554</v>
      </c>
      <c r="D29" s="21"/>
      <c r="E29" s="21"/>
      <c r="F29" s="23"/>
      <c r="G29" s="24">
        <v>0.6805555555555555</v>
      </c>
      <c r="H29" s="18">
        <f>+(G29/3000)*1600</f>
        <v>0.36296296296296293</v>
      </c>
      <c r="I29" s="18">
        <f>+(G29/3000)*1000</f>
        <v>0.22685185185185183</v>
      </c>
      <c r="J29" s="74">
        <v>33</v>
      </c>
    </row>
    <row r="30" spans="1:10" ht="20.25" customHeight="1">
      <c r="A30" s="94"/>
      <c r="B30" s="5" t="s">
        <v>1</v>
      </c>
      <c r="C30" s="22"/>
      <c r="D30" s="21"/>
      <c r="E30" s="21"/>
      <c r="F30" s="23"/>
      <c r="G30" s="25"/>
      <c r="H30" s="175" t="s">
        <v>117</v>
      </c>
      <c r="I30" s="174" t="s">
        <v>127</v>
      </c>
      <c r="J30" s="74"/>
    </row>
    <row r="31" spans="2:10" ht="13.5" thickBot="1">
      <c r="B31" s="14"/>
      <c r="C31" s="54"/>
      <c r="D31" s="9"/>
      <c r="E31" s="9"/>
      <c r="F31" s="10"/>
      <c r="G31" s="55"/>
      <c r="H31" s="9"/>
      <c r="I31" s="9"/>
      <c r="J31" s="80"/>
    </row>
    <row r="32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2"/>
  <sheetViews>
    <sheetView zoomScalePageLayoutView="0" workbookViewId="0" topLeftCell="A2">
      <selection activeCell="N8" sqref="N8"/>
    </sheetView>
  </sheetViews>
  <sheetFormatPr defaultColWidth="9.140625" defaultRowHeight="12.75"/>
  <cols>
    <col min="2" max="2" width="18.57421875" style="0" customWidth="1"/>
    <col min="4" max="4" width="6.7109375" style="0" customWidth="1"/>
    <col min="5" max="5" width="5.421875" style="0" customWidth="1"/>
    <col min="9" max="9" width="10.7109375" style="0" customWidth="1"/>
    <col min="10" max="10" width="11.421875" style="0" customWidth="1"/>
    <col min="11" max="11" width="11.28125" style="0" customWidth="1"/>
    <col min="12" max="12" width="7.57421875" style="0" customWidth="1"/>
    <col min="13" max="13" width="10.140625" style="0" customWidth="1"/>
  </cols>
  <sheetData>
    <row r="2" ht="13.5" thickBot="1"/>
    <row r="3" spans="2:12" ht="16.5" thickTop="1">
      <c r="B3" s="57" t="s">
        <v>137</v>
      </c>
      <c r="C3" s="46" t="s">
        <v>136</v>
      </c>
      <c r="D3" s="46"/>
      <c r="E3" s="46"/>
      <c r="F3" s="46"/>
      <c r="G3" s="46"/>
      <c r="H3" s="47"/>
      <c r="I3" s="58" t="s">
        <v>148</v>
      </c>
      <c r="J3" s="46"/>
      <c r="K3" s="95"/>
      <c r="L3" s="50"/>
    </row>
    <row r="4" spans="2:13" ht="15.75">
      <c r="B4" s="59" t="s">
        <v>149</v>
      </c>
      <c r="C4" s="2"/>
      <c r="D4" s="2"/>
      <c r="E4" s="2"/>
      <c r="F4" s="30" t="s">
        <v>1</v>
      </c>
      <c r="G4" s="2"/>
      <c r="H4" s="3"/>
      <c r="I4" s="39" t="s">
        <v>139</v>
      </c>
      <c r="J4" s="2"/>
      <c r="K4" s="2"/>
      <c r="L4" s="52"/>
      <c r="M4" s="15"/>
    </row>
    <row r="5" spans="2:13" ht="12.75" customHeight="1">
      <c r="B5" s="59" t="s">
        <v>1</v>
      </c>
      <c r="C5" s="2"/>
      <c r="D5" s="2"/>
      <c r="E5" s="2"/>
      <c r="F5" s="30"/>
      <c r="G5" s="2" t="s">
        <v>1</v>
      </c>
      <c r="H5" s="3"/>
      <c r="I5" s="39"/>
      <c r="J5" s="2"/>
      <c r="K5" s="2"/>
      <c r="L5" s="52"/>
      <c r="M5" s="15"/>
    </row>
    <row r="6" spans="2:13" ht="16.5" thickBot="1">
      <c r="B6" s="69" t="s">
        <v>30</v>
      </c>
      <c r="C6" s="35" t="s">
        <v>2</v>
      </c>
      <c r="D6" s="35" t="s">
        <v>3</v>
      </c>
      <c r="E6" s="36" t="s">
        <v>13</v>
      </c>
      <c r="F6" s="35" t="s">
        <v>14</v>
      </c>
      <c r="G6" s="36" t="s">
        <v>15</v>
      </c>
      <c r="H6" s="73" t="s">
        <v>22</v>
      </c>
      <c r="I6" s="38" t="s">
        <v>4</v>
      </c>
      <c r="J6" s="36" t="s">
        <v>5</v>
      </c>
      <c r="K6" s="36" t="s">
        <v>6</v>
      </c>
      <c r="L6" s="60" t="s">
        <v>39</v>
      </c>
      <c r="M6" s="15" t="s">
        <v>81</v>
      </c>
    </row>
    <row r="7" spans="1:14" ht="28.5" customHeight="1" thickTop="1">
      <c r="A7" s="82"/>
      <c r="B7" s="5" t="s">
        <v>35</v>
      </c>
      <c r="C7" s="32">
        <v>0.22708333333333333</v>
      </c>
      <c r="D7" s="33"/>
      <c r="E7" s="34"/>
      <c r="F7" s="33">
        <f aca="true" t="shared" si="0" ref="F7:F30">+G7-C7</f>
        <v>0.4520833333333334</v>
      </c>
      <c r="G7" s="181">
        <v>0.6791666666666667</v>
      </c>
      <c r="H7" s="178">
        <f aca="true" t="shared" si="1" ref="H7:H30">+F7/2</f>
        <v>0.2260416666666667</v>
      </c>
      <c r="I7" s="42">
        <v>0.7041666666666666</v>
      </c>
      <c r="J7" s="6">
        <v>0.2263888888888889</v>
      </c>
      <c r="K7" s="6">
        <f>(+I7/5000)*1000</f>
        <v>0.14083333333333334</v>
      </c>
      <c r="L7" s="84">
        <v>2</v>
      </c>
      <c r="M7" s="153"/>
      <c r="N7" s="153">
        <f>(+I7/5000)*1600</f>
        <v>0.22533333333333333</v>
      </c>
    </row>
    <row r="8" spans="1:13" ht="28.5" customHeight="1">
      <c r="A8" s="82"/>
      <c r="B8" s="5" t="s">
        <v>42</v>
      </c>
      <c r="C8" s="22">
        <v>0.23125</v>
      </c>
      <c r="D8" s="21"/>
      <c r="E8" s="6"/>
      <c r="F8" s="71">
        <f t="shared" si="0"/>
        <v>0.4666666666666666</v>
      </c>
      <c r="G8" s="141">
        <v>0.6979166666666666</v>
      </c>
      <c r="H8" s="23">
        <f t="shared" si="1"/>
        <v>0.2333333333333333</v>
      </c>
      <c r="I8" s="24">
        <v>0.7222222222222222</v>
      </c>
      <c r="J8" s="6">
        <v>0.23263888888888887</v>
      </c>
      <c r="K8" s="6">
        <f>(+I8/5000)*1000</f>
        <v>0.14444444444444443</v>
      </c>
      <c r="L8" s="84">
        <v>8</v>
      </c>
      <c r="M8" s="153"/>
    </row>
    <row r="9" spans="1:13" ht="28.5" customHeight="1">
      <c r="A9" s="82"/>
      <c r="B9" s="5" t="s">
        <v>23</v>
      </c>
      <c r="C9" s="22">
        <v>0.23263888888888887</v>
      </c>
      <c r="D9" s="21"/>
      <c r="E9" s="6"/>
      <c r="F9" s="21">
        <f t="shared" si="0"/>
        <v>0.46805555555555556</v>
      </c>
      <c r="G9" s="99">
        <v>0.7006944444444444</v>
      </c>
      <c r="H9" s="23">
        <f t="shared" si="1"/>
        <v>0.23402777777777778</v>
      </c>
      <c r="I9" s="25">
        <v>0.7270833333333333</v>
      </c>
      <c r="J9" s="18">
        <v>0.2340277777777778</v>
      </c>
      <c r="K9" s="6">
        <f aca="true" t="shared" si="2" ref="K9:K30">(+I9/5000)*1000</f>
        <v>0.14541666666666667</v>
      </c>
      <c r="L9" s="84">
        <v>10</v>
      </c>
      <c r="M9" s="153"/>
    </row>
    <row r="10" spans="1:13" ht="28.5" customHeight="1">
      <c r="A10" s="82"/>
      <c r="B10" s="5" t="s">
        <v>36</v>
      </c>
      <c r="C10" s="22">
        <v>0.2340277777777778</v>
      </c>
      <c r="D10" s="21"/>
      <c r="E10" s="6"/>
      <c r="F10" s="21">
        <f t="shared" si="0"/>
        <v>0.46666666666666656</v>
      </c>
      <c r="G10" s="99">
        <v>0.7006944444444444</v>
      </c>
      <c r="H10" s="23">
        <f t="shared" si="1"/>
        <v>0.23333333333333328</v>
      </c>
      <c r="I10" s="25">
        <v>0.7284722222222223</v>
      </c>
      <c r="J10" s="18">
        <v>0.2340277777777778</v>
      </c>
      <c r="K10" s="6">
        <f t="shared" si="2"/>
        <v>0.14569444444444446</v>
      </c>
      <c r="L10" s="84">
        <v>12</v>
      </c>
      <c r="M10" s="153"/>
    </row>
    <row r="11" spans="1:13" ht="28.5" customHeight="1">
      <c r="A11" s="82"/>
      <c r="B11" s="5" t="s">
        <v>49</v>
      </c>
      <c r="C11" s="22">
        <v>0.23125</v>
      </c>
      <c r="D11" s="21"/>
      <c r="E11" s="6"/>
      <c r="F11" s="21">
        <f t="shared" si="0"/>
        <v>0.48680555555555555</v>
      </c>
      <c r="G11" s="99">
        <v>0.7180555555555556</v>
      </c>
      <c r="H11" s="23">
        <f t="shared" si="1"/>
        <v>0.24340277777777777</v>
      </c>
      <c r="I11" s="31">
        <v>0.7465277777777778</v>
      </c>
      <c r="J11" s="18">
        <v>0.24027777777777778</v>
      </c>
      <c r="K11" s="6">
        <f t="shared" si="2"/>
        <v>0.14930555555555555</v>
      </c>
      <c r="L11" s="84">
        <v>15</v>
      </c>
      <c r="M11" s="153"/>
    </row>
    <row r="12" spans="1:13" ht="28.5" customHeight="1">
      <c r="A12" s="82"/>
      <c r="B12" s="5" t="s">
        <v>38</v>
      </c>
      <c r="C12" s="22">
        <v>0.23819444444444446</v>
      </c>
      <c r="D12" s="21"/>
      <c r="E12" s="6"/>
      <c r="F12" s="21">
        <f t="shared" si="0"/>
        <v>0.48958333333333326</v>
      </c>
      <c r="G12" s="99">
        <v>0.7277777777777777</v>
      </c>
      <c r="H12" s="23">
        <f t="shared" si="1"/>
        <v>0.24479166666666663</v>
      </c>
      <c r="I12" s="31">
        <v>0.7548611111111111</v>
      </c>
      <c r="J12" s="18">
        <v>0.24305555555555555</v>
      </c>
      <c r="K12" s="6">
        <f t="shared" si="2"/>
        <v>0.1509722222222222</v>
      </c>
      <c r="L12" s="84">
        <v>18</v>
      </c>
      <c r="M12" s="153"/>
    </row>
    <row r="13" spans="1:13" ht="28.5" customHeight="1">
      <c r="A13" s="82"/>
      <c r="B13" s="5" t="s">
        <v>54</v>
      </c>
      <c r="C13" s="22">
        <v>0.23125</v>
      </c>
      <c r="D13" s="21"/>
      <c r="E13" s="6"/>
      <c r="F13" s="21">
        <f t="shared" si="0"/>
        <v>0.4993055555555556</v>
      </c>
      <c r="G13" s="99">
        <v>0.7305555555555556</v>
      </c>
      <c r="H13" s="23">
        <f t="shared" si="1"/>
        <v>0.2496527777777778</v>
      </c>
      <c r="I13" s="31">
        <v>0.7590277777777777</v>
      </c>
      <c r="J13" s="18">
        <v>0.24444444444444446</v>
      </c>
      <c r="K13" s="6">
        <f t="shared" si="2"/>
        <v>0.15180555555555555</v>
      </c>
      <c r="L13" s="84">
        <v>19</v>
      </c>
      <c r="M13" s="153"/>
    </row>
    <row r="14" spans="1:13" ht="28.5" customHeight="1">
      <c r="A14" s="82"/>
      <c r="B14" s="5" t="s">
        <v>44</v>
      </c>
      <c r="C14" s="22">
        <v>0.23125</v>
      </c>
      <c r="D14" s="21"/>
      <c r="E14" s="6"/>
      <c r="F14" s="21">
        <f t="shared" si="0"/>
        <v>0.5034722222222221</v>
      </c>
      <c r="G14" s="99">
        <v>0.7347222222222222</v>
      </c>
      <c r="H14" s="23">
        <f t="shared" si="1"/>
        <v>0.25173611111111105</v>
      </c>
      <c r="I14" s="31">
        <v>0.7645833333333334</v>
      </c>
      <c r="J14" s="18">
        <v>0.24583333333333335</v>
      </c>
      <c r="K14" s="6">
        <f t="shared" si="2"/>
        <v>0.15291666666666667</v>
      </c>
      <c r="L14" s="84">
        <v>25</v>
      </c>
      <c r="M14" s="153"/>
    </row>
    <row r="15" spans="1:13" ht="28.5" customHeight="1">
      <c r="A15" s="82"/>
      <c r="B15" s="5" t="s">
        <v>21</v>
      </c>
      <c r="C15" s="22">
        <v>0.24513888888888888</v>
      </c>
      <c r="D15" s="21"/>
      <c r="E15" s="6"/>
      <c r="F15" s="21">
        <f t="shared" si="0"/>
        <v>0.49375</v>
      </c>
      <c r="G15" s="99">
        <v>0.7388888888888889</v>
      </c>
      <c r="H15" s="23">
        <f t="shared" si="1"/>
        <v>0.246875</v>
      </c>
      <c r="I15" s="24">
        <v>0.7708333333333334</v>
      </c>
      <c r="J15" s="18">
        <v>0.24791666666666667</v>
      </c>
      <c r="K15" s="6">
        <f t="shared" si="2"/>
        <v>0.15416666666666667</v>
      </c>
      <c r="L15" s="84">
        <v>27</v>
      </c>
      <c r="M15" s="16"/>
    </row>
    <row r="16" spans="1:13" ht="25.5" customHeight="1">
      <c r="A16" s="82"/>
      <c r="B16" s="5" t="s">
        <v>37</v>
      </c>
      <c r="C16" s="168">
        <v>0.2465277777777778</v>
      </c>
      <c r="D16" s="71"/>
      <c r="E16" s="18"/>
      <c r="F16" s="21">
        <f t="shared" si="0"/>
        <v>0.5069444444444444</v>
      </c>
      <c r="G16" s="141">
        <v>0.7534722222222222</v>
      </c>
      <c r="H16" s="23">
        <f t="shared" si="1"/>
        <v>0.2534722222222222</v>
      </c>
      <c r="I16" s="31">
        <v>0.7847222222222222</v>
      </c>
      <c r="J16" s="18">
        <v>0.2520833333333333</v>
      </c>
      <c r="K16" s="6">
        <f t="shared" si="2"/>
        <v>0.15694444444444444</v>
      </c>
      <c r="L16" s="84">
        <v>36</v>
      </c>
      <c r="M16" s="153"/>
    </row>
    <row r="17" spans="1:13" ht="25.5" customHeight="1">
      <c r="A17" s="82"/>
      <c r="B17" s="5" t="s">
        <v>97</v>
      </c>
      <c r="C17" s="168">
        <v>0.24027777777777778</v>
      </c>
      <c r="D17" s="71"/>
      <c r="E17" s="18"/>
      <c r="F17" s="21">
        <f t="shared" si="0"/>
        <v>0.5229166666666666</v>
      </c>
      <c r="G17" s="141">
        <v>0.7631944444444444</v>
      </c>
      <c r="H17" s="23">
        <f t="shared" si="1"/>
        <v>0.2614583333333333</v>
      </c>
      <c r="I17" s="31">
        <v>0.7930555555555556</v>
      </c>
      <c r="J17" s="18">
        <v>0.2548611111111111</v>
      </c>
      <c r="K17" s="6">
        <f t="shared" si="2"/>
        <v>0.15861111111111112</v>
      </c>
      <c r="L17" s="84">
        <v>46</v>
      </c>
      <c r="M17" s="153"/>
    </row>
    <row r="18" spans="1:13" ht="25.5" customHeight="1">
      <c r="A18" s="82"/>
      <c r="B18" s="5" t="s">
        <v>121</v>
      </c>
      <c r="C18" s="22">
        <v>0.2569444444444445</v>
      </c>
      <c r="D18" s="21"/>
      <c r="E18" s="6"/>
      <c r="F18" s="21">
        <f t="shared" si="0"/>
        <v>0.5152777777777777</v>
      </c>
      <c r="G18" s="99">
        <v>0.7722222222222223</v>
      </c>
      <c r="H18" s="23">
        <f t="shared" si="1"/>
        <v>0.25763888888888886</v>
      </c>
      <c r="I18" s="31">
        <v>0.7993055555555556</v>
      </c>
      <c r="J18" s="18">
        <v>0.2569444444444445</v>
      </c>
      <c r="K18" s="6">
        <f t="shared" si="2"/>
        <v>0.15986111111111112</v>
      </c>
      <c r="L18" s="84">
        <v>50</v>
      </c>
      <c r="M18" s="153"/>
    </row>
    <row r="19" spans="1:13" ht="25.5" customHeight="1">
      <c r="A19" s="82"/>
      <c r="B19" s="5" t="s">
        <v>84</v>
      </c>
      <c r="C19" s="22">
        <v>0.24166666666666667</v>
      </c>
      <c r="D19" s="21"/>
      <c r="E19" s="6"/>
      <c r="F19" s="21">
        <f t="shared" si="0"/>
        <v>0.5319444444444444</v>
      </c>
      <c r="G19" s="99">
        <v>0.7736111111111111</v>
      </c>
      <c r="H19" s="23">
        <f t="shared" si="1"/>
        <v>0.2659722222222222</v>
      </c>
      <c r="I19" s="42">
        <v>0.8034722222222223</v>
      </c>
      <c r="J19" s="18">
        <v>0.25833333333333336</v>
      </c>
      <c r="K19" s="6">
        <f t="shared" si="2"/>
        <v>0.16069444444444445</v>
      </c>
      <c r="L19" s="84">
        <v>52</v>
      </c>
      <c r="M19" s="153"/>
    </row>
    <row r="20" spans="1:13" ht="25.5" customHeight="1">
      <c r="A20" s="82"/>
      <c r="B20" s="5" t="s">
        <v>94</v>
      </c>
      <c r="C20" s="22">
        <v>0.2576388888888889</v>
      </c>
      <c r="D20" s="21"/>
      <c r="E20" s="6"/>
      <c r="F20" s="21">
        <f t="shared" si="0"/>
        <v>0.5368055555555555</v>
      </c>
      <c r="G20" s="99">
        <v>0.7944444444444444</v>
      </c>
      <c r="H20" s="23">
        <f t="shared" si="1"/>
        <v>0.26840277777777777</v>
      </c>
      <c r="I20" s="25">
        <v>0.8256944444444444</v>
      </c>
      <c r="J20" s="18">
        <v>0.2652777777777778</v>
      </c>
      <c r="K20" s="6">
        <f t="shared" si="2"/>
        <v>0.16513888888888886</v>
      </c>
      <c r="L20" s="74">
        <v>63</v>
      </c>
      <c r="M20" s="153"/>
    </row>
    <row r="21" spans="1:13" ht="25.5" customHeight="1">
      <c r="A21" s="82"/>
      <c r="B21" s="5" t="s">
        <v>51</v>
      </c>
      <c r="C21" s="22">
        <v>0.2576388888888889</v>
      </c>
      <c r="D21" s="21"/>
      <c r="E21" s="6"/>
      <c r="F21" s="21">
        <f t="shared" si="0"/>
        <v>0.5527777777777778</v>
      </c>
      <c r="G21" s="99">
        <v>0.8104166666666667</v>
      </c>
      <c r="H21" s="23">
        <f t="shared" si="1"/>
        <v>0.2763888888888889</v>
      </c>
      <c r="I21" s="25">
        <v>0.8402777777777778</v>
      </c>
      <c r="J21" s="18">
        <v>0.2701388888888889</v>
      </c>
      <c r="K21" s="6">
        <f t="shared" si="2"/>
        <v>0.16805555555555557</v>
      </c>
      <c r="L21" s="74">
        <v>76</v>
      </c>
      <c r="M21" s="153"/>
    </row>
    <row r="22" spans="1:13" ht="25.5" customHeight="1">
      <c r="A22" s="82"/>
      <c r="B22" s="5" t="s">
        <v>53</v>
      </c>
      <c r="C22" s="22">
        <v>0.2638888888888889</v>
      </c>
      <c r="D22" s="21"/>
      <c r="E22" s="6"/>
      <c r="F22" s="21">
        <f t="shared" si="0"/>
        <v>0.5486111111111112</v>
      </c>
      <c r="G22" s="99">
        <v>0.8125</v>
      </c>
      <c r="H22" s="23">
        <f t="shared" si="1"/>
        <v>0.2743055555555556</v>
      </c>
      <c r="I22" s="25">
        <v>0.845138888888889</v>
      </c>
      <c r="J22" s="18">
        <v>0.27152777777777776</v>
      </c>
      <c r="K22" s="6">
        <f t="shared" si="2"/>
        <v>0.16902777777777778</v>
      </c>
      <c r="L22" s="74">
        <v>78</v>
      </c>
      <c r="M22" s="153"/>
    </row>
    <row r="23" spans="1:13" ht="25.5" customHeight="1">
      <c r="A23" s="82"/>
      <c r="B23" s="5" t="s">
        <v>50</v>
      </c>
      <c r="C23" s="22">
        <v>0.2534722222222222</v>
      </c>
      <c r="D23" s="21"/>
      <c r="E23" s="6"/>
      <c r="F23" s="21">
        <f t="shared" si="0"/>
        <v>0.5604166666666668</v>
      </c>
      <c r="G23" s="99">
        <v>0.813888888888889</v>
      </c>
      <c r="H23" s="23">
        <f t="shared" si="1"/>
        <v>0.2802083333333334</v>
      </c>
      <c r="I23" s="25">
        <v>0.8479166666666668</v>
      </c>
      <c r="J23" s="18">
        <v>0.27291666666666664</v>
      </c>
      <c r="K23" s="6">
        <f t="shared" si="2"/>
        <v>0.16958333333333336</v>
      </c>
      <c r="L23" s="74">
        <v>79</v>
      </c>
      <c r="M23" s="153"/>
    </row>
    <row r="24" spans="1:13" ht="25.5" customHeight="1">
      <c r="A24" s="82"/>
      <c r="B24" s="5" t="s">
        <v>122</v>
      </c>
      <c r="C24" s="22">
        <v>0.27638888888888885</v>
      </c>
      <c r="D24" s="21"/>
      <c r="E24" s="6"/>
      <c r="F24" s="21">
        <f t="shared" si="0"/>
        <v>0.5881944444444445</v>
      </c>
      <c r="G24" s="99">
        <v>0.8645833333333334</v>
      </c>
      <c r="H24" s="23">
        <f t="shared" si="1"/>
        <v>0.29409722222222223</v>
      </c>
      <c r="I24" s="24">
        <v>0.8916666666666666</v>
      </c>
      <c r="J24" s="18">
        <v>0.28680555555555554</v>
      </c>
      <c r="K24" s="6">
        <f t="shared" si="2"/>
        <v>0.17833333333333332</v>
      </c>
      <c r="L24" s="180">
        <v>86</v>
      </c>
      <c r="M24" s="153"/>
    </row>
    <row r="25" spans="1:13" ht="25.5" customHeight="1">
      <c r="A25" s="82"/>
      <c r="B25" s="5" t="s">
        <v>141</v>
      </c>
      <c r="C25" s="22">
        <v>0.2673611111111111</v>
      </c>
      <c r="D25" s="21"/>
      <c r="E25" s="6"/>
      <c r="F25" s="21">
        <f t="shared" si="0"/>
        <v>0.5944444444444446</v>
      </c>
      <c r="G25" s="99">
        <v>0.8618055555555556</v>
      </c>
      <c r="H25" s="23">
        <f t="shared" si="1"/>
        <v>0.2972222222222223</v>
      </c>
      <c r="I25" s="42">
        <v>0.8930555555555556</v>
      </c>
      <c r="J25" s="18">
        <v>0.2875</v>
      </c>
      <c r="K25" s="6">
        <f t="shared" si="2"/>
        <v>0.17861111111111114</v>
      </c>
      <c r="L25" s="79">
        <v>87</v>
      </c>
      <c r="M25" s="153"/>
    </row>
    <row r="26" spans="1:13" ht="25.5" customHeight="1">
      <c r="A26" s="82"/>
      <c r="B26" s="5" t="s">
        <v>99</v>
      </c>
      <c r="C26" s="22">
        <v>0.27638888888888885</v>
      </c>
      <c r="D26" s="21"/>
      <c r="E26" s="6"/>
      <c r="F26" s="21">
        <f t="shared" si="0"/>
        <v>0.6048611111111111</v>
      </c>
      <c r="G26" s="99">
        <v>0.88125</v>
      </c>
      <c r="H26" s="23">
        <f t="shared" si="1"/>
        <v>0.30243055555555554</v>
      </c>
      <c r="I26" s="42">
        <v>0.91875</v>
      </c>
      <c r="J26" s="18">
        <v>0.2951388888888889</v>
      </c>
      <c r="K26" s="6">
        <f t="shared" si="2"/>
        <v>0.18375</v>
      </c>
      <c r="L26" s="79">
        <v>99</v>
      </c>
      <c r="M26" s="153"/>
    </row>
    <row r="27" spans="1:13" ht="25.5" customHeight="1">
      <c r="A27" s="82"/>
      <c r="B27" s="5" t="s">
        <v>88</v>
      </c>
      <c r="C27" s="22">
        <v>0.31527777777777777</v>
      </c>
      <c r="D27" s="21"/>
      <c r="E27" s="6"/>
      <c r="F27" s="21">
        <f t="shared" si="0"/>
        <v>0.6618055555555555</v>
      </c>
      <c r="G27" s="99">
        <v>0.9770833333333333</v>
      </c>
      <c r="H27" s="23">
        <f t="shared" si="1"/>
        <v>0.33090277777777777</v>
      </c>
      <c r="I27" s="31" t="s">
        <v>145</v>
      </c>
      <c r="J27" s="18">
        <v>0.3236111111111111</v>
      </c>
      <c r="K27" s="6">
        <f t="shared" si="2"/>
        <v>0.2011111111111111</v>
      </c>
      <c r="L27" s="84">
        <v>117</v>
      </c>
      <c r="M27" s="153"/>
    </row>
    <row r="28" spans="1:13" ht="25.5" customHeight="1">
      <c r="A28" s="82"/>
      <c r="B28" s="5" t="s">
        <v>123</v>
      </c>
      <c r="C28" s="22">
        <v>0.32708333333333334</v>
      </c>
      <c r="D28" s="21"/>
      <c r="E28" s="6"/>
      <c r="F28" s="21">
        <f t="shared" si="0"/>
        <v>0.6777777777777778</v>
      </c>
      <c r="G28" s="182" t="s">
        <v>143</v>
      </c>
      <c r="H28" s="23">
        <f t="shared" si="1"/>
        <v>0.3388888888888889</v>
      </c>
      <c r="I28" s="31" t="s">
        <v>95</v>
      </c>
      <c r="J28" s="18">
        <v>0.3333333333333333</v>
      </c>
      <c r="K28" s="6">
        <f t="shared" si="2"/>
        <v>0.2073611111111111</v>
      </c>
      <c r="L28" s="84">
        <v>122</v>
      </c>
      <c r="M28" s="153"/>
    </row>
    <row r="29" spans="1:12" ht="25.5" customHeight="1">
      <c r="A29" s="82"/>
      <c r="B29" s="5" t="s">
        <v>140</v>
      </c>
      <c r="C29" s="22">
        <v>0.31527777777777777</v>
      </c>
      <c r="D29" s="21"/>
      <c r="E29" s="6"/>
      <c r="F29" s="21">
        <f t="shared" si="0"/>
        <v>0.7208333333333334</v>
      </c>
      <c r="G29" s="182" t="s">
        <v>142</v>
      </c>
      <c r="H29" s="23">
        <f t="shared" si="1"/>
        <v>0.3604166666666667</v>
      </c>
      <c r="I29" s="179" t="s">
        <v>146</v>
      </c>
      <c r="J29" s="6">
        <v>0.34375</v>
      </c>
      <c r="K29" s="6">
        <f t="shared" si="2"/>
        <v>0.21374999999999997</v>
      </c>
      <c r="L29" s="74">
        <v>126</v>
      </c>
    </row>
    <row r="30" spans="1:12" ht="25.5" customHeight="1">
      <c r="A30" s="82"/>
      <c r="B30" s="5" t="s">
        <v>113</v>
      </c>
      <c r="C30" s="22">
        <v>0.3666666666666667</v>
      </c>
      <c r="D30" s="21"/>
      <c r="E30" s="6"/>
      <c r="F30" s="21">
        <f t="shared" si="0"/>
        <v>0.7604166666666667</v>
      </c>
      <c r="G30" s="182" t="s">
        <v>144</v>
      </c>
      <c r="H30" s="23">
        <f t="shared" si="1"/>
        <v>0.38020833333333337</v>
      </c>
      <c r="I30" s="179" t="s">
        <v>147</v>
      </c>
      <c r="J30" s="6">
        <v>0.3729166666666666</v>
      </c>
      <c r="K30" s="6">
        <f t="shared" si="2"/>
        <v>0.23194444444444443</v>
      </c>
      <c r="L30" s="74">
        <v>129</v>
      </c>
    </row>
    <row r="31" spans="1:12" ht="25.5" customHeight="1">
      <c r="A31" s="82"/>
      <c r="B31" s="5" t="s">
        <v>1</v>
      </c>
      <c r="C31" s="22"/>
      <c r="D31" s="21"/>
      <c r="E31" s="6"/>
      <c r="F31" s="21"/>
      <c r="G31" s="6"/>
      <c r="H31" s="23"/>
      <c r="I31" s="179"/>
      <c r="J31" s="6"/>
      <c r="K31" s="6"/>
      <c r="L31" s="180"/>
    </row>
    <row r="32" spans="2:12" ht="26.25" customHeight="1" thickBot="1">
      <c r="B32" s="14"/>
      <c r="C32" s="62" t="s">
        <v>1</v>
      </c>
      <c r="D32" s="63"/>
      <c r="E32" s="63"/>
      <c r="F32" s="63"/>
      <c r="G32" s="63"/>
      <c r="H32" s="11"/>
      <c r="I32" s="64"/>
      <c r="J32" s="176" t="s">
        <v>117</v>
      </c>
      <c r="K32" s="9" t="s">
        <v>1</v>
      </c>
      <c r="L32" s="183">
        <v>134</v>
      </c>
    </row>
    <row r="33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8"/>
  <sheetViews>
    <sheetView zoomScalePageLayoutView="0" workbookViewId="0" topLeftCell="A1">
      <selection activeCell="J9" sqref="J9"/>
    </sheetView>
  </sheetViews>
  <sheetFormatPr defaultColWidth="9.140625" defaultRowHeight="12.75"/>
  <cols>
    <col min="2" max="2" width="22.140625" style="0" customWidth="1"/>
    <col min="3" max="3" width="13.421875" style="0" customWidth="1"/>
    <col min="4" max="4" width="12.57421875" style="0" customWidth="1"/>
    <col min="5" max="5" width="12.140625" style="0" customWidth="1"/>
    <col min="6" max="6" width="13.00390625" style="0" customWidth="1"/>
    <col min="7" max="7" width="11.140625" style="0" customWidth="1"/>
    <col min="8" max="9" width="11.421875" style="0" customWidth="1"/>
    <col min="10" max="10" width="10.57421875" style="75" customWidth="1"/>
    <col min="11" max="11" width="10.7109375" style="0" customWidth="1"/>
  </cols>
  <sheetData>
    <row r="2" ht="13.5" thickBot="1"/>
    <row r="3" spans="2:10" ht="16.5" thickTop="1">
      <c r="B3" s="45" t="s">
        <v>137</v>
      </c>
      <c r="C3" s="46" t="s">
        <v>136</v>
      </c>
      <c r="D3" s="46"/>
      <c r="E3" s="46"/>
      <c r="F3" s="47"/>
      <c r="G3" s="48" t="s">
        <v>138</v>
      </c>
      <c r="H3" s="49"/>
      <c r="I3" s="49"/>
      <c r="J3" s="76"/>
    </row>
    <row r="4" spans="2:10" ht="15.75">
      <c r="B4" s="51" t="s">
        <v>83</v>
      </c>
      <c r="C4" s="2"/>
      <c r="D4" s="2"/>
      <c r="E4" s="2"/>
      <c r="F4" s="3"/>
      <c r="G4" s="1" t="s">
        <v>1</v>
      </c>
      <c r="H4" s="81" t="s">
        <v>1</v>
      </c>
      <c r="I4" s="4"/>
      <c r="J4" s="77"/>
    </row>
    <row r="5" spans="2:10" ht="10.5" customHeight="1">
      <c r="B5" s="51"/>
      <c r="C5" s="2"/>
      <c r="D5" s="2"/>
      <c r="E5" s="2"/>
      <c r="F5" s="3"/>
      <c r="G5" s="1"/>
      <c r="H5" s="4"/>
      <c r="I5" s="4"/>
      <c r="J5" s="77"/>
    </row>
    <row r="6" spans="2:11" ht="16.5" thickBot="1">
      <c r="B6" s="69" t="s">
        <v>32</v>
      </c>
      <c r="C6" s="35" t="s">
        <v>2</v>
      </c>
      <c r="D6" s="35" t="s">
        <v>3</v>
      </c>
      <c r="E6" s="41" t="s">
        <v>27</v>
      </c>
      <c r="F6" s="37" t="s">
        <v>26</v>
      </c>
      <c r="G6" s="38" t="s">
        <v>4</v>
      </c>
      <c r="H6" s="41" t="s">
        <v>5</v>
      </c>
      <c r="I6" s="41" t="s">
        <v>6</v>
      </c>
      <c r="J6" s="78" t="s">
        <v>39</v>
      </c>
      <c r="K6" s="15" t="s">
        <v>81</v>
      </c>
    </row>
    <row r="7" spans="1:11" ht="27" customHeight="1" thickTop="1">
      <c r="A7" s="82"/>
      <c r="B7" s="40" t="s">
        <v>77</v>
      </c>
      <c r="C7" s="22">
        <v>0.2777777777777778</v>
      </c>
      <c r="D7" s="21">
        <f aca="true" t="shared" si="0" ref="D7:D26">+E7-C7</f>
        <v>0.30347222222222225</v>
      </c>
      <c r="E7" s="21">
        <v>0.58125</v>
      </c>
      <c r="F7" s="23">
        <f aca="true" t="shared" si="1" ref="F7:F26">+G7-E7</f>
        <v>0.14722222222222225</v>
      </c>
      <c r="G7" s="25">
        <v>0.7284722222222223</v>
      </c>
      <c r="H7" s="18">
        <f aca="true" t="shared" si="2" ref="H7:H26">+I7*1.6</f>
        <v>0.2913888888888889</v>
      </c>
      <c r="I7" s="18">
        <f aca="true" t="shared" si="3" ref="I7:I26">+(G7/4000)*1000</f>
        <v>0.18211805555555557</v>
      </c>
      <c r="J7" s="79">
        <v>21</v>
      </c>
      <c r="K7" s="153"/>
    </row>
    <row r="8" spans="1:11" ht="27" customHeight="1">
      <c r="A8" s="82"/>
      <c r="B8" s="5" t="s">
        <v>85</v>
      </c>
      <c r="C8" s="22">
        <v>0.2798611111111111</v>
      </c>
      <c r="D8" s="21">
        <f t="shared" si="0"/>
        <v>0.30972222222222223</v>
      </c>
      <c r="E8" s="21">
        <v>0.5895833333333333</v>
      </c>
      <c r="F8" s="23">
        <f t="shared" si="1"/>
        <v>0.15694444444444444</v>
      </c>
      <c r="G8" s="25">
        <v>0.7465277777777778</v>
      </c>
      <c r="H8" s="18">
        <f t="shared" si="2"/>
        <v>0.2986111111111111</v>
      </c>
      <c r="I8" s="18">
        <f t="shared" si="3"/>
        <v>0.18663194444444445</v>
      </c>
      <c r="J8" s="74">
        <v>30</v>
      </c>
      <c r="K8" s="153"/>
    </row>
    <row r="9" spans="1:11" ht="27" customHeight="1">
      <c r="A9" s="82"/>
      <c r="B9" s="5" t="s">
        <v>64</v>
      </c>
      <c r="C9" s="22">
        <v>0.2847222222222222</v>
      </c>
      <c r="D9" s="21">
        <f t="shared" si="0"/>
        <v>0.30208333333333337</v>
      </c>
      <c r="E9" s="21">
        <v>0.5868055555555556</v>
      </c>
      <c r="F9" s="23">
        <f t="shared" si="1"/>
        <v>0.16458333333333341</v>
      </c>
      <c r="G9" s="25">
        <v>0.751388888888889</v>
      </c>
      <c r="H9" s="18">
        <f t="shared" si="2"/>
        <v>0.30055555555555563</v>
      </c>
      <c r="I9" s="18">
        <f t="shared" si="3"/>
        <v>0.18784722222222225</v>
      </c>
      <c r="J9" s="74" t="s">
        <v>150</v>
      </c>
      <c r="K9" s="153"/>
    </row>
    <row r="10" spans="1:11" ht="27" customHeight="1">
      <c r="A10" s="82"/>
      <c r="B10" s="5" t="s">
        <v>34</v>
      </c>
      <c r="C10" s="22">
        <v>0.28680555555555554</v>
      </c>
      <c r="D10" s="21">
        <f t="shared" si="0"/>
        <v>0.32013888888888886</v>
      </c>
      <c r="E10" s="21">
        <v>0.6069444444444444</v>
      </c>
      <c r="F10" s="23">
        <f t="shared" si="1"/>
        <v>0.157638888888889</v>
      </c>
      <c r="G10" s="25">
        <v>0.7645833333333334</v>
      </c>
      <c r="H10" s="18">
        <f t="shared" si="2"/>
        <v>0.3058333333333334</v>
      </c>
      <c r="I10" s="18">
        <f t="shared" si="3"/>
        <v>0.19114583333333335</v>
      </c>
      <c r="J10" s="74">
        <v>27</v>
      </c>
      <c r="K10" s="153"/>
    </row>
    <row r="11" spans="1:11" ht="27" customHeight="1">
      <c r="A11" s="82"/>
      <c r="B11" s="5" t="s">
        <v>41</v>
      </c>
      <c r="C11" s="22">
        <v>0.28680555555555554</v>
      </c>
      <c r="D11" s="21">
        <f t="shared" si="0"/>
        <v>0.32013888888888886</v>
      </c>
      <c r="E11" s="21">
        <v>0.6069444444444444</v>
      </c>
      <c r="F11" s="23">
        <f t="shared" si="1"/>
        <v>0.1694444444444445</v>
      </c>
      <c r="G11" s="25">
        <v>0.7763888888888889</v>
      </c>
      <c r="H11" s="18">
        <f t="shared" si="2"/>
        <v>0.3105555555555556</v>
      </c>
      <c r="I11" s="18">
        <f t="shared" si="3"/>
        <v>0.19409722222222223</v>
      </c>
      <c r="J11" s="74">
        <v>47</v>
      </c>
      <c r="K11" s="153"/>
    </row>
    <row r="12" spans="1:11" ht="27" customHeight="1">
      <c r="A12" s="82"/>
      <c r="B12" s="5" t="s">
        <v>60</v>
      </c>
      <c r="C12" s="22">
        <v>0.3069444444444444</v>
      </c>
      <c r="D12" s="21">
        <f t="shared" si="0"/>
        <v>0.32083333333333336</v>
      </c>
      <c r="E12" s="21">
        <v>0.6277777777777778</v>
      </c>
      <c r="F12" s="23">
        <f t="shared" si="1"/>
        <v>0.1513888888888889</v>
      </c>
      <c r="G12" s="25">
        <v>0.7791666666666667</v>
      </c>
      <c r="H12" s="18">
        <f t="shared" si="2"/>
        <v>0.3116666666666667</v>
      </c>
      <c r="I12" s="18">
        <f t="shared" si="3"/>
        <v>0.19479166666666667</v>
      </c>
      <c r="J12" s="74">
        <v>48</v>
      </c>
      <c r="K12" s="153"/>
    </row>
    <row r="13" spans="1:11" ht="27" customHeight="1">
      <c r="A13" s="82"/>
      <c r="B13" s="5" t="s">
        <v>109</v>
      </c>
      <c r="C13" s="22">
        <v>0.29375</v>
      </c>
      <c r="D13" s="21">
        <f t="shared" si="0"/>
        <v>0.3326388888888889</v>
      </c>
      <c r="E13" s="21">
        <v>0.6263888888888889</v>
      </c>
      <c r="F13" s="23">
        <f t="shared" si="1"/>
        <v>0.15694444444444444</v>
      </c>
      <c r="G13" s="25">
        <v>0.7833333333333333</v>
      </c>
      <c r="H13" s="18">
        <f t="shared" si="2"/>
        <v>0.31333333333333335</v>
      </c>
      <c r="I13" s="18">
        <f t="shared" si="3"/>
        <v>0.19583333333333333</v>
      </c>
      <c r="J13" s="74">
        <v>55</v>
      </c>
      <c r="K13" s="153"/>
    </row>
    <row r="14" spans="1:11" ht="27" customHeight="1">
      <c r="A14" s="82"/>
      <c r="B14" s="5" t="s">
        <v>11</v>
      </c>
      <c r="C14" s="22">
        <v>0.2888888888888889</v>
      </c>
      <c r="D14" s="21">
        <f t="shared" si="0"/>
        <v>0.33125</v>
      </c>
      <c r="E14" s="21">
        <v>0.6201388888888889</v>
      </c>
      <c r="F14" s="23">
        <f t="shared" si="1"/>
        <v>0.17708333333333326</v>
      </c>
      <c r="G14" s="25">
        <v>0.7972222222222222</v>
      </c>
      <c r="H14" s="18">
        <f t="shared" si="2"/>
        <v>0.3188888888888889</v>
      </c>
      <c r="I14" s="18">
        <f t="shared" si="3"/>
        <v>0.19930555555555554</v>
      </c>
      <c r="J14" s="74">
        <v>65</v>
      </c>
      <c r="K14" s="153"/>
    </row>
    <row r="15" spans="1:11" ht="27" customHeight="1">
      <c r="A15" s="82"/>
      <c r="B15" s="5" t="s">
        <v>33</v>
      </c>
      <c r="C15" s="22">
        <v>0.31527777777777777</v>
      </c>
      <c r="D15" s="21">
        <f t="shared" si="0"/>
        <v>0.33333333333333337</v>
      </c>
      <c r="E15" s="21">
        <v>0.6486111111111111</v>
      </c>
      <c r="F15" s="23">
        <f t="shared" si="1"/>
        <v>0.15694444444444433</v>
      </c>
      <c r="G15" s="24">
        <v>0.8055555555555555</v>
      </c>
      <c r="H15" s="18">
        <f t="shared" si="2"/>
        <v>0.3222222222222222</v>
      </c>
      <c r="I15" s="18">
        <f t="shared" si="3"/>
        <v>0.20138888888888887</v>
      </c>
      <c r="J15" s="74">
        <v>70</v>
      </c>
      <c r="K15" s="153"/>
    </row>
    <row r="16" spans="1:11" ht="27" customHeight="1">
      <c r="A16" s="82"/>
      <c r="B16" s="5" t="s">
        <v>79</v>
      </c>
      <c r="C16" s="22">
        <v>0.29375</v>
      </c>
      <c r="D16" s="21">
        <f t="shared" si="0"/>
        <v>0.34374999999999994</v>
      </c>
      <c r="E16" s="21">
        <v>0.6375</v>
      </c>
      <c r="F16" s="23">
        <f t="shared" si="1"/>
        <v>0.16875000000000007</v>
      </c>
      <c r="G16" s="25">
        <v>0.80625</v>
      </c>
      <c r="H16" s="18">
        <f t="shared" si="2"/>
        <v>0.3225</v>
      </c>
      <c r="I16" s="18">
        <f t="shared" si="3"/>
        <v>0.2015625</v>
      </c>
      <c r="J16" s="74">
        <v>71</v>
      </c>
      <c r="K16" s="153"/>
    </row>
    <row r="17" spans="1:11" ht="27" customHeight="1">
      <c r="A17" s="82"/>
      <c r="B17" s="5" t="s">
        <v>106</v>
      </c>
      <c r="C17" s="22">
        <v>0.30972222222222223</v>
      </c>
      <c r="D17" s="21">
        <f t="shared" si="0"/>
        <v>0.33611111111111114</v>
      </c>
      <c r="E17" s="21">
        <v>0.6458333333333334</v>
      </c>
      <c r="F17" s="23">
        <f t="shared" si="1"/>
        <v>0.16388888888888886</v>
      </c>
      <c r="G17" s="25">
        <v>0.8097222222222222</v>
      </c>
      <c r="H17" s="18">
        <f t="shared" si="2"/>
        <v>0.3238888888888889</v>
      </c>
      <c r="I17" s="18">
        <f t="shared" si="3"/>
        <v>0.20243055555555556</v>
      </c>
      <c r="J17" s="74">
        <v>74</v>
      </c>
      <c r="K17" s="153"/>
    </row>
    <row r="18" spans="1:11" ht="27" customHeight="1">
      <c r="A18" s="82"/>
      <c r="B18" s="5" t="s">
        <v>92</v>
      </c>
      <c r="C18" s="22">
        <v>0.3104166666666667</v>
      </c>
      <c r="D18" s="21">
        <f t="shared" si="0"/>
        <v>0.34444444444444444</v>
      </c>
      <c r="E18" s="21">
        <v>0.6548611111111111</v>
      </c>
      <c r="F18" s="23">
        <f t="shared" si="1"/>
        <v>0.17361111111111105</v>
      </c>
      <c r="G18" s="25">
        <v>0.8284722222222222</v>
      </c>
      <c r="H18" s="18">
        <f t="shared" si="2"/>
        <v>0.3313888888888889</v>
      </c>
      <c r="I18" s="18">
        <f t="shared" si="3"/>
        <v>0.20711805555555554</v>
      </c>
      <c r="J18" s="74">
        <v>90</v>
      </c>
      <c r="K18" s="153"/>
    </row>
    <row r="19" spans="1:11" ht="27" customHeight="1">
      <c r="A19" s="82"/>
      <c r="B19" s="5" t="s">
        <v>107</v>
      </c>
      <c r="C19" s="22">
        <v>0.3020833333333333</v>
      </c>
      <c r="D19" s="21">
        <f t="shared" si="0"/>
        <v>0.3541666666666667</v>
      </c>
      <c r="E19" s="21">
        <v>0.65625</v>
      </c>
      <c r="F19" s="23">
        <f t="shared" si="1"/>
        <v>0.18125000000000002</v>
      </c>
      <c r="G19" s="25">
        <v>0.8375</v>
      </c>
      <c r="H19" s="18">
        <f t="shared" si="2"/>
        <v>0.335</v>
      </c>
      <c r="I19" s="18">
        <f t="shared" si="3"/>
        <v>0.209375</v>
      </c>
      <c r="J19" s="74">
        <v>93</v>
      </c>
      <c r="K19" s="153"/>
    </row>
    <row r="20" spans="1:11" ht="27" customHeight="1">
      <c r="A20" s="82"/>
      <c r="B20" s="5" t="s">
        <v>104</v>
      </c>
      <c r="C20" s="22">
        <v>0.3340277777777778</v>
      </c>
      <c r="D20" s="21">
        <f t="shared" si="0"/>
        <v>0.34444444444444444</v>
      </c>
      <c r="E20" s="21">
        <v>0.6784722222222223</v>
      </c>
      <c r="F20" s="23">
        <f t="shared" si="1"/>
        <v>0.16666666666666674</v>
      </c>
      <c r="G20" s="25">
        <v>0.845138888888889</v>
      </c>
      <c r="H20" s="18">
        <f t="shared" si="2"/>
        <v>0.3380555555555556</v>
      </c>
      <c r="I20" s="18">
        <f t="shared" si="3"/>
        <v>0.21128472222222225</v>
      </c>
      <c r="J20" s="74">
        <v>98</v>
      </c>
      <c r="K20" s="153"/>
    </row>
    <row r="21" spans="1:11" ht="27" customHeight="1">
      <c r="A21" s="82"/>
      <c r="B21" s="5" t="s">
        <v>110</v>
      </c>
      <c r="C21" s="22">
        <v>0.3368055555555556</v>
      </c>
      <c r="D21" s="21">
        <f t="shared" si="0"/>
        <v>0.3590277777777777</v>
      </c>
      <c r="E21" s="21">
        <v>0.6958333333333333</v>
      </c>
      <c r="F21" s="23">
        <f t="shared" si="1"/>
        <v>0.17291666666666672</v>
      </c>
      <c r="G21" s="25">
        <v>0.86875</v>
      </c>
      <c r="H21" s="18">
        <f t="shared" si="2"/>
        <v>0.34750000000000003</v>
      </c>
      <c r="I21" s="18">
        <f t="shared" si="3"/>
        <v>0.2171875</v>
      </c>
      <c r="J21" s="74">
        <v>110</v>
      </c>
      <c r="K21" s="153"/>
    </row>
    <row r="22" spans="1:11" ht="27" customHeight="1">
      <c r="A22" s="82"/>
      <c r="B22" s="5" t="s">
        <v>108</v>
      </c>
      <c r="C22" s="22">
        <v>0.31527777777777777</v>
      </c>
      <c r="D22" s="21">
        <f t="shared" si="0"/>
        <v>0.375</v>
      </c>
      <c r="E22" s="21">
        <v>0.6902777777777778</v>
      </c>
      <c r="F22" s="23">
        <f t="shared" si="1"/>
        <v>0.1840277777777778</v>
      </c>
      <c r="G22" s="25">
        <v>0.8743055555555556</v>
      </c>
      <c r="H22" s="18">
        <f t="shared" si="2"/>
        <v>0.34972222222222227</v>
      </c>
      <c r="I22" s="18">
        <f t="shared" si="3"/>
        <v>0.2185763888888889</v>
      </c>
      <c r="J22" s="74">
        <v>112</v>
      </c>
      <c r="K22" s="153"/>
    </row>
    <row r="23" spans="1:11" ht="23.25" customHeight="1">
      <c r="A23" s="82"/>
      <c r="B23" s="5" t="s">
        <v>105</v>
      </c>
      <c r="C23" s="22">
        <v>0.3368055555555556</v>
      </c>
      <c r="D23" s="21">
        <f t="shared" si="0"/>
        <v>0.3590277777777777</v>
      </c>
      <c r="E23" s="21">
        <v>0.6958333333333333</v>
      </c>
      <c r="F23" s="23">
        <f t="shared" si="1"/>
        <v>0.18472222222222223</v>
      </c>
      <c r="G23" s="25">
        <v>0.8805555555555555</v>
      </c>
      <c r="H23" s="18">
        <f t="shared" si="2"/>
        <v>0.3522222222222222</v>
      </c>
      <c r="I23" s="18">
        <f t="shared" si="3"/>
        <v>0.22013888888888888</v>
      </c>
      <c r="J23" s="74">
        <v>125</v>
      </c>
      <c r="K23" s="153" t="s">
        <v>1</v>
      </c>
    </row>
    <row r="24" spans="1:10" ht="23.25" customHeight="1">
      <c r="A24" s="82"/>
      <c r="B24" s="5" t="s">
        <v>126</v>
      </c>
      <c r="C24" s="22">
        <v>0.3201388888888889</v>
      </c>
      <c r="D24" s="21">
        <f t="shared" si="0"/>
        <v>0.39305555555555555</v>
      </c>
      <c r="E24" s="21">
        <v>0.7131944444444445</v>
      </c>
      <c r="F24" s="23">
        <f t="shared" si="1"/>
        <v>0.18819444444444444</v>
      </c>
      <c r="G24" s="25">
        <v>0.9013888888888889</v>
      </c>
      <c r="H24" s="18">
        <f t="shared" si="2"/>
        <v>0.3605555555555556</v>
      </c>
      <c r="I24" s="18">
        <f t="shared" si="3"/>
        <v>0.22534722222222223</v>
      </c>
      <c r="J24" s="74"/>
    </row>
    <row r="25" spans="1:10" ht="23.25" customHeight="1">
      <c r="A25" s="82"/>
      <c r="B25" s="5" t="s">
        <v>10</v>
      </c>
      <c r="C25" s="22">
        <v>0.32222222222222224</v>
      </c>
      <c r="D25" s="21">
        <f t="shared" si="0"/>
        <v>0.39513888888888876</v>
      </c>
      <c r="E25" s="21">
        <v>0.717361111111111</v>
      </c>
      <c r="F25" s="23">
        <f t="shared" si="1"/>
        <v>0.1937500000000001</v>
      </c>
      <c r="G25" s="24">
        <v>0.9111111111111111</v>
      </c>
      <c r="H25" s="18">
        <f t="shared" si="2"/>
        <v>0.36444444444444446</v>
      </c>
      <c r="I25" s="18">
        <f t="shared" si="3"/>
        <v>0.22777777777777777</v>
      </c>
      <c r="J25" s="74"/>
    </row>
    <row r="26" spans="1:10" ht="23.25" customHeight="1">
      <c r="A26" s="82"/>
      <c r="B26" s="5" t="s">
        <v>40</v>
      </c>
      <c r="C26" s="22">
        <v>0.3347222222222222</v>
      </c>
      <c r="D26" s="21">
        <f t="shared" si="0"/>
        <v>0.4006944444444444</v>
      </c>
      <c r="E26" s="21">
        <v>0.7354166666666666</v>
      </c>
      <c r="F26" s="23">
        <f t="shared" si="1"/>
        <v>0.18333333333333335</v>
      </c>
      <c r="G26" s="25">
        <v>0.91875</v>
      </c>
      <c r="H26" s="18">
        <f t="shared" si="2"/>
        <v>0.3675</v>
      </c>
      <c r="I26" s="18">
        <f t="shared" si="3"/>
        <v>0.2296875</v>
      </c>
      <c r="J26" s="74"/>
    </row>
    <row r="27" spans="1:10" ht="20.25" customHeight="1">
      <c r="A27" s="94"/>
      <c r="B27" s="5" t="s">
        <v>1</v>
      </c>
      <c r="C27" s="22"/>
      <c r="D27" s="21"/>
      <c r="E27" s="21"/>
      <c r="F27" s="23"/>
      <c r="G27" s="25"/>
      <c r="H27" s="175" t="s">
        <v>117</v>
      </c>
      <c r="I27" s="71" t="s">
        <v>1</v>
      </c>
      <c r="J27" s="74"/>
    </row>
    <row r="28" spans="2:10" ht="13.5" thickBot="1">
      <c r="B28" s="14"/>
      <c r="C28" s="54"/>
      <c r="D28" s="9"/>
      <c r="E28" s="9"/>
      <c r="F28" s="10"/>
      <c r="G28" s="55"/>
      <c r="H28" s="9"/>
      <c r="I28" s="9"/>
      <c r="J28" s="80"/>
    </row>
    <row r="29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0"/>
  <sheetViews>
    <sheetView zoomScalePageLayoutView="0" workbookViewId="0" topLeftCell="A3">
      <selection activeCell="H7" sqref="H7"/>
    </sheetView>
  </sheetViews>
  <sheetFormatPr defaultColWidth="9.140625" defaultRowHeight="12.75"/>
  <cols>
    <col min="2" max="2" width="24.140625" style="0" customWidth="1"/>
    <col min="3" max="3" width="11.00390625" style="0" customWidth="1"/>
    <col min="4" max="4" width="7.140625" style="0" customWidth="1"/>
    <col min="5" max="5" width="6.57421875" style="0" customWidth="1"/>
    <col min="6" max="6" width="7.00390625" style="0" customWidth="1"/>
    <col min="7" max="8" width="8.140625" style="0" customWidth="1"/>
    <col min="9" max="9" width="10.7109375" style="0" customWidth="1"/>
    <col min="10" max="10" width="12.421875" style="0" customWidth="1"/>
    <col min="11" max="11" width="12.8515625" style="0" customWidth="1"/>
    <col min="12" max="12" width="7.28125" style="0" customWidth="1"/>
  </cols>
  <sheetData>
    <row r="2" ht="13.5" thickBot="1"/>
    <row r="3" spans="2:12" ht="16.5" thickTop="1">
      <c r="B3" s="57" t="s">
        <v>151</v>
      </c>
      <c r="C3" s="46" t="s">
        <v>47</v>
      </c>
      <c r="D3" s="46"/>
      <c r="E3" s="46"/>
      <c r="F3" s="46"/>
      <c r="G3" s="46"/>
      <c r="H3" s="47"/>
      <c r="I3" s="58" t="s">
        <v>163</v>
      </c>
      <c r="J3" s="46"/>
      <c r="K3" s="95"/>
      <c r="L3" s="50"/>
    </row>
    <row r="4" spans="2:13" ht="15.75">
      <c r="B4" s="59" t="s">
        <v>52</v>
      </c>
      <c r="C4" s="2"/>
      <c r="D4" s="2"/>
      <c r="E4" s="2"/>
      <c r="F4" s="30" t="s">
        <v>1</v>
      </c>
      <c r="G4" s="2"/>
      <c r="H4" s="3"/>
      <c r="I4" s="39" t="s">
        <v>1</v>
      </c>
      <c r="J4" s="2" t="s">
        <v>1</v>
      </c>
      <c r="K4" s="2"/>
      <c r="L4" s="52"/>
      <c r="M4" s="15"/>
    </row>
    <row r="5" spans="2:13" ht="12.75" customHeight="1">
      <c r="B5" s="59"/>
      <c r="C5" s="2"/>
      <c r="D5" s="2"/>
      <c r="E5" s="2"/>
      <c r="F5" s="30"/>
      <c r="G5" s="185">
        <v>0.027777777777777776</v>
      </c>
      <c r="H5" s="3"/>
      <c r="I5" s="39"/>
      <c r="J5" s="2"/>
      <c r="K5" s="2"/>
      <c r="L5" s="52"/>
      <c r="M5" s="15"/>
    </row>
    <row r="6" spans="2:13" ht="16.5" thickBot="1">
      <c r="B6" s="69" t="s">
        <v>30</v>
      </c>
      <c r="C6" s="35" t="s">
        <v>2</v>
      </c>
      <c r="D6" s="35" t="s">
        <v>3</v>
      </c>
      <c r="E6" s="36" t="s">
        <v>13</v>
      </c>
      <c r="F6" s="35" t="s">
        <v>14</v>
      </c>
      <c r="G6" s="36" t="s">
        <v>15</v>
      </c>
      <c r="H6" s="73" t="s">
        <v>22</v>
      </c>
      <c r="I6" s="38" t="s">
        <v>4</v>
      </c>
      <c r="J6" s="36" t="s">
        <v>5</v>
      </c>
      <c r="K6" s="36" t="s">
        <v>6</v>
      </c>
      <c r="L6" s="60" t="s">
        <v>39</v>
      </c>
      <c r="M6" s="15" t="s">
        <v>81</v>
      </c>
    </row>
    <row r="7" spans="1:13" ht="36" customHeight="1" thickTop="1">
      <c r="A7" s="82"/>
      <c r="B7" s="5" t="s">
        <v>84</v>
      </c>
      <c r="C7" s="32">
        <v>0.23611111111111113</v>
      </c>
      <c r="D7" s="71"/>
      <c r="E7" s="34"/>
      <c r="F7" s="21"/>
      <c r="G7" s="186">
        <f>+I7-$G$5</f>
        <v>0.7520833333333332</v>
      </c>
      <c r="H7" s="97">
        <f aca="true" t="shared" si="0" ref="H7:H24">+(G7-C7)/2</f>
        <v>0.257986111111111</v>
      </c>
      <c r="I7" s="42">
        <v>0.779861111111111</v>
      </c>
      <c r="J7" s="6">
        <f>(+I7/5000)*1600</f>
        <v>0.2495555555555555</v>
      </c>
      <c r="K7" s="6">
        <f aca="true" t="shared" si="1" ref="K7:K24">(+I7/5000)*1000</f>
        <v>0.1559722222222222</v>
      </c>
      <c r="L7" s="79">
        <v>10</v>
      </c>
      <c r="M7" s="153"/>
    </row>
    <row r="8" spans="1:13" ht="36" customHeight="1">
      <c r="A8" s="82"/>
      <c r="B8" s="5" t="s">
        <v>38</v>
      </c>
      <c r="C8" s="22">
        <v>0.2333333333333333</v>
      </c>
      <c r="D8" s="71"/>
      <c r="E8" s="6"/>
      <c r="F8" s="21"/>
      <c r="G8" s="6">
        <f aca="true" t="shared" si="2" ref="G8:G24">+I8-$G$5</f>
        <v>0.7534722222222222</v>
      </c>
      <c r="H8" s="157">
        <f t="shared" si="0"/>
        <v>0.26006944444444446</v>
      </c>
      <c r="I8" s="25">
        <v>0.78125</v>
      </c>
      <c r="J8" s="6">
        <f>(+I8/5000)*1600</f>
        <v>0.25</v>
      </c>
      <c r="K8" s="6">
        <f t="shared" si="1"/>
        <v>0.15625</v>
      </c>
      <c r="L8" s="156">
        <v>11</v>
      </c>
      <c r="M8" s="153"/>
    </row>
    <row r="9" spans="1:13" ht="36" customHeight="1">
      <c r="A9" s="82"/>
      <c r="B9" s="5" t="s">
        <v>121</v>
      </c>
      <c r="C9" s="22">
        <v>0.23611111111111113</v>
      </c>
      <c r="D9" s="71"/>
      <c r="E9" s="6"/>
      <c r="F9" s="21"/>
      <c r="G9" s="6">
        <f t="shared" si="2"/>
        <v>0.7625</v>
      </c>
      <c r="H9" s="23">
        <f t="shared" si="0"/>
        <v>0.2631944444444444</v>
      </c>
      <c r="I9" s="25">
        <v>0.7902777777777777</v>
      </c>
      <c r="J9" s="6">
        <f aca="true" t="shared" si="3" ref="J9:J24">(+I9/5000)*1600</f>
        <v>0.2528888888888889</v>
      </c>
      <c r="K9" s="6">
        <f t="shared" si="1"/>
        <v>0.15805555555555553</v>
      </c>
      <c r="L9" s="72">
        <v>13</v>
      </c>
      <c r="M9" s="153"/>
    </row>
    <row r="10" spans="1:13" ht="36" customHeight="1">
      <c r="A10" s="82"/>
      <c r="B10" s="5" t="s">
        <v>37</v>
      </c>
      <c r="C10" s="22">
        <v>0.24375</v>
      </c>
      <c r="D10" s="71"/>
      <c r="E10" s="6"/>
      <c r="F10" s="21"/>
      <c r="G10" s="6">
        <f t="shared" si="2"/>
        <v>0.7694444444444444</v>
      </c>
      <c r="H10" s="23">
        <f t="shared" si="0"/>
        <v>0.2628472222222222</v>
      </c>
      <c r="I10" s="24">
        <v>0.7972222222222222</v>
      </c>
      <c r="J10" s="6">
        <f t="shared" si="3"/>
        <v>0.25511111111111107</v>
      </c>
      <c r="K10" s="6">
        <f t="shared" si="1"/>
        <v>0.15944444444444442</v>
      </c>
      <c r="L10" s="72">
        <v>16</v>
      </c>
      <c r="M10" s="153"/>
    </row>
    <row r="11" spans="1:13" ht="36" customHeight="1">
      <c r="A11" s="82"/>
      <c r="B11" s="5" t="s">
        <v>21</v>
      </c>
      <c r="C11" s="22">
        <v>0.23611111111111113</v>
      </c>
      <c r="D11" s="71"/>
      <c r="E11" s="6"/>
      <c r="F11" s="21"/>
      <c r="G11" s="6">
        <f t="shared" si="2"/>
        <v>0.7798611111111111</v>
      </c>
      <c r="H11" s="23">
        <f t="shared" si="0"/>
        <v>0.271875</v>
      </c>
      <c r="I11" s="25">
        <v>0.8076388888888889</v>
      </c>
      <c r="J11" s="6">
        <f t="shared" si="3"/>
        <v>0.2584444444444444</v>
      </c>
      <c r="K11" s="6">
        <f t="shared" si="1"/>
        <v>0.16152777777777777</v>
      </c>
      <c r="L11" s="72">
        <v>20</v>
      </c>
      <c r="M11" s="153"/>
    </row>
    <row r="12" spans="1:13" ht="36" customHeight="1">
      <c r="A12" s="82"/>
      <c r="B12" s="5" t="s">
        <v>51</v>
      </c>
      <c r="C12" s="22">
        <v>0.2534722222222222</v>
      </c>
      <c r="D12" s="71"/>
      <c r="E12" s="6"/>
      <c r="F12" s="21"/>
      <c r="G12" s="6">
        <f t="shared" si="2"/>
        <v>0.8145833333333332</v>
      </c>
      <c r="H12" s="23">
        <f t="shared" si="0"/>
        <v>0.2805555555555555</v>
      </c>
      <c r="I12" s="24">
        <v>0.842361111111111</v>
      </c>
      <c r="J12" s="6">
        <f t="shared" si="3"/>
        <v>0.26955555555555555</v>
      </c>
      <c r="K12" s="6">
        <f t="shared" si="1"/>
        <v>0.1684722222222222</v>
      </c>
      <c r="L12" s="72">
        <v>26</v>
      </c>
      <c r="M12" s="153"/>
    </row>
    <row r="13" spans="1:13" ht="36" customHeight="1">
      <c r="A13" s="82"/>
      <c r="B13" s="5" t="s">
        <v>50</v>
      </c>
      <c r="C13" s="22">
        <v>0.2534722222222222</v>
      </c>
      <c r="D13" s="21"/>
      <c r="E13" s="6"/>
      <c r="F13" s="21"/>
      <c r="G13" s="6">
        <f t="shared" si="2"/>
        <v>0.8229166666666667</v>
      </c>
      <c r="H13" s="23">
        <f t="shared" si="0"/>
        <v>0.28472222222222227</v>
      </c>
      <c r="I13" s="24">
        <v>0.8506944444444445</v>
      </c>
      <c r="J13" s="6">
        <f t="shared" si="3"/>
        <v>0.27222222222222225</v>
      </c>
      <c r="K13" s="6">
        <f t="shared" si="1"/>
        <v>0.17013888888888892</v>
      </c>
      <c r="L13" s="74">
        <v>30</v>
      </c>
      <c r="M13" s="155"/>
    </row>
    <row r="14" spans="1:13" ht="36" customHeight="1">
      <c r="A14" s="82"/>
      <c r="B14" s="5" t="s">
        <v>53</v>
      </c>
      <c r="C14" s="22">
        <v>0.2569444444444445</v>
      </c>
      <c r="D14" s="21"/>
      <c r="E14" s="6"/>
      <c r="F14" s="21"/>
      <c r="G14" s="6">
        <f t="shared" si="2"/>
        <v>0.8256944444444445</v>
      </c>
      <c r="H14" s="23">
        <f t="shared" si="0"/>
        <v>0.28437500000000004</v>
      </c>
      <c r="I14" s="24">
        <v>0.8534722222222223</v>
      </c>
      <c r="J14" s="6">
        <f t="shared" si="3"/>
        <v>0.27311111111111114</v>
      </c>
      <c r="K14" s="6">
        <f t="shared" si="1"/>
        <v>0.17069444444444445</v>
      </c>
      <c r="L14" s="74">
        <v>33</v>
      </c>
      <c r="M14" s="155"/>
    </row>
    <row r="15" spans="1:13" ht="36" customHeight="1">
      <c r="A15" s="82"/>
      <c r="B15" s="5" t="s">
        <v>62</v>
      </c>
      <c r="C15" s="22">
        <v>0.2534722222222222</v>
      </c>
      <c r="D15" s="21"/>
      <c r="E15" s="6"/>
      <c r="F15" s="21"/>
      <c r="G15" s="6">
        <f t="shared" si="2"/>
        <v>0.84375</v>
      </c>
      <c r="H15" s="23">
        <f t="shared" si="0"/>
        <v>0.2951388888888889</v>
      </c>
      <c r="I15" s="24">
        <v>0.8715277777777778</v>
      </c>
      <c r="J15" s="6">
        <f t="shared" si="3"/>
        <v>0.2788888888888889</v>
      </c>
      <c r="K15" s="6">
        <f t="shared" si="1"/>
        <v>0.17430555555555555</v>
      </c>
      <c r="L15" s="74">
        <v>37</v>
      </c>
      <c r="M15" s="155"/>
    </row>
    <row r="16" spans="1:13" ht="36" customHeight="1">
      <c r="A16" s="82"/>
      <c r="B16" s="5" t="s">
        <v>141</v>
      </c>
      <c r="C16" s="22">
        <v>0.2708333333333333</v>
      </c>
      <c r="D16" s="21"/>
      <c r="E16" s="6"/>
      <c r="F16" s="21"/>
      <c r="G16" s="6">
        <f t="shared" si="2"/>
        <v>0.8506944444444444</v>
      </c>
      <c r="H16" s="23">
        <f t="shared" si="0"/>
        <v>0.2899305555555556</v>
      </c>
      <c r="I16" s="24">
        <v>0.8784722222222222</v>
      </c>
      <c r="J16" s="6">
        <f t="shared" si="3"/>
        <v>0.2811111111111111</v>
      </c>
      <c r="K16" s="6">
        <f t="shared" si="1"/>
        <v>0.17569444444444443</v>
      </c>
      <c r="L16" s="74">
        <v>41</v>
      </c>
      <c r="M16" s="155"/>
    </row>
    <row r="17" spans="1:13" ht="36" customHeight="1">
      <c r="A17" s="82"/>
      <c r="B17" s="5" t="s">
        <v>97</v>
      </c>
      <c r="C17" s="22">
        <v>0.24305555555555555</v>
      </c>
      <c r="D17" s="21"/>
      <c r="E17" s="6"/>
      <c r="F17" s="21"/>
      <c r="G17" s="6">
        <f t="shared" si="2"/>
        <v>0.8770833333333332</v>
      </c>
      <c r="H17" s="23">
        <f t="shared" si="0"/>
        <v>0.3170138888888888</v>
      </c>
      <c r="I17" s="25">
        <v>0.904861111111111</v>
      </c>
      <c r="J17" s="6">
        <f t="shared" si="3"/>
        <v>0.2895555555555555</v>
      </c>
      <c r="K17" s="6">
        <f t="shared" si="1"/>
        <v>0.1809722222222222</v>
      </c>
      <c r="L17" s="74">
        <v>45</v>
      </c>
      <c r="M17" s="155"/>
    </row>
    <row r="18" spans="1:13" ht="36" customHeight="1">
      <c r="A18" s="82"/>
      <c r="B18" s="5" t="s">
        <v>99</v>
      </c>
      <c r="C18" s="22">
        <v>0.2833333333333333</v>
      </c>
      <c r="D18" s="21"/>
      <c r="E18" s="6"/>
      <c r="F18" s="21"/>
      <c r="G18" s="6">
        <f t="shared" si="2"/>
        <v>0.9340277777777777</v>
      </c>
      <c r="H18" s="23">
        <f t="shared" si="0"/>
        <v>0.3253472222222222</v>
      </c>
      <c r="I18" s="24">
        <v>0.9618055555555555</v>
      </c>
      <c r="J18" s="6">
        <f t="shared" si="3"/>
        <v>0.30777777777777776</v>
      </c>
      <c r="K18" s="6">
        <f t="shared" si="1"/>
        <v>0.1923611111111111</v>
      </c>
      <c r="L18" s="74">
        <v>51</v>
      </c>
      <c r="M18" s="155"/>
    </row>
    <row r="19" spans="1:13" ht="36" customHeight="1">
      <c r="A19" s="82"/>
      <c r="B19" s="5" t="s">
        <v>156</v>
      </c>
      <c r="C19" s="22">
        <v>0.27847222222222223</v>
      </c>
      <c r="D19" s="21"/>
      <c r="E19" s="6"/>
      <c r="F19" s="21"/>
      <c r="G19" s="6">
        <f t="shared" si="2"/>
        <v>0.975</v>
      </c>
      <c r="H19" s="23">
        <f t="shared" si="0"/>
        <v>0.3482638888888889</v>
      </c>
      <c r="I19" s="24" t="s">
        <v>162</v>
      </c>
      <c r="J19" s="6">
        <f t="shared" si="3"/>
        <v>0.3208888888888889</v>
      </c>
      <c r="K19" s="6">
        <f t="shared" si="1"/>
        <v>0.20055555555555554</v>
      </c>
      <c r="L19" s="74">
        <v>53</v>
      </c>
      <c r="M19" s="155"/>
    </row>
    <row r="20" spans="1:13" ht="36" customHeight="1">
      <c r="A20" s="82"/>
      <c r="B20" s="5" t="s">
        <v>88</v>
      </c>
      <c r="C20" s="22">
        <v>0.30277777777777776</v>
      </c>
      <c r="D20" s="21"/>
      <c r="E20" s="6"/>
      <c r="F20" s="21"/>
      <c r="G20" s="6">
        <f t="shared" si="2"/>
        <v>1.0208333333333335</v>
      </c>
      <c r="H20" s="23">
        <f t="shared" si="0"/>
        <v>0.35902777777777783</v>
      </c>
      <c r="I20" s="24" t="s">
        <v>87</v>
      </c>
      <c r="J20" s="6">
        <f t="shared" si="3"/>
        <v>0.33555555555555555</v>
      </c>
      <c r="K20" s="6">
        <f t="shared" si="1"/>
        <v>0.20972222222222223</v>
      </c>
      <c r="L20" s="74">
        <v>57</v>
      </c>
      <c r="M20" s="155"/>
    </row>
    <row r="21" spans="1:13" ht="36" customHeight="1">
      <c r="A21" s="82"/>
      <c r="B21" s="5" t="s">
        <v>152</v>
      </c>
      <c r="C21" s="22">
        <v>0.30277777777777776</v>
      </c>
      <c r="D21" s="21"/>
      <c r="E21" s="6"/>
      <c r="F21" s="21"/>
      <c r="G21" s="6">
        <f t="shared" si="2"/>
        <v>1.0305555555555557</v>
      </c>
      <c r="H21" s="23">
        <f t="shared" si="0"/>
        <v>0.36388888888888893</v>
      </c>
      <c r="I21" s="24" t="s">
        <v>158</v>
      </c>
      <c r="J21" s="6">
        <f t="shared" si="3"/>
        <v>0.33866666666666667</v>
      </c>
      <c r="K21" s="6">
        <f t="shared" si="1"/>
        <v>0.21166666666666667</v>
      </c>
      <c r="L21" s="74">
        <v>60</v>
      </c>
      <c r="M21" s="155"/>
    </row>
    <row r="22" spans="1:13" ht="36" customHeight="1">
      <c r="A22" s="82"/>
      <c r="B22" s="5" t="s">
        <v>113</v>
      </c>
      <c r="C22" s="22">
        <v>0.32083333333333336</v>
      </c>
      <c r="D22" s="21"/>
      <c r="E22" s="6"/>
      <c r="F22" s="21"/>
      <c r="G22" s="6">
        <f t="shared" si="2"/>
        <v>1.05</v>
      </c>
      <c r="H22" s="23">
        <f t="shared" si="0"/>
        <v>0.36458333333333337</v>
      </c>
      <c r="I22" s="24" t="s">
        <v>161</v>
      </c>
      <c r="J22" s="6">
        <f t="shared" si="3"/>
        <v>0.3448888888888889</v>
      </c>
      <c r="K22" s="6">
        <f t="shared" si="1"/>
        <v>0.21555555555555556</v>
      </c>
      <c r="L22" s="74">
        <v>63</v>
      </c>
      <c r="M22" s="155"/>
    </row>
    <row r="23" spans="1:13" ht="36" customHeight="1">
      <c r="A23" s="82"/>
      <c r="B23" s="5" t="s">
        <v>123</v>
      </c>
      <c r="C23" s="22">
        <v>0.3263888888888889</v>
      </c>
      <c r="D23" s="21"/>
      <c r="E23" s="6"/>
      <c r="F23" s="21"/>
      <c r="G23" s="6">
        <f t="shared" si="2"/>
        <v>1.0506944444444446</v>
      </c>
      <c r="H23" s="23">
        <f t="shared" si="0"/>
        <v>0.3621527777777779</v>
      </c>
      <c r="I23" s="24" t="s">
        <v>160</v>
      </c>
      <c r="J23" s="6">
        <f t="shared" si="3"/>
        <v>0.34511111111111115</v>
      </c>
      <c r="K23" s="6">
        <f t="shared" si="1"/>
        <v>0.21569444444444447</v>
      </c>
      <c r="L23" s="74">
        <v>64</v>
      </c>
      <c r="M23" s="155"/>
    </row>
    <row r="24" spans="1:13" ht="36" customHeight="1">
      <c r="A24" s="82"/>
      <c r="B24" s="5" t="s">
        <v>114</v>
      </c>
      <c r="C24" s="22">
        <v>0.3263888888888889</v>
      </c>
      <c r="D24" s="21"/>
      <c r="E24" s="6"/>
      <c r="F24" s="21"/>
      <c r="G24" s="6">
        <f t="shared" si="2"/>
        <v>1.0930555555555557</v>
      </c>
      <c r="H24" s="23">
        <f t="shared" si="0"/>
        <v>0.3833333333333334</v>
      </c>
      <c r="I24" s="24" t="s">
        <v>159</v>
      </c>
      <c r="J24" s="6">
        <f t="shared" si="3"/>
        <v>0.3586666666666667</v>
      </c>
      <c r="K24" s="6">
        <f t="shared" si="1"/>
        <v>0.22416666666666668</v>
      </c>
      <c r="L24" s="74">
        <v>67</v>
      </c>
      <c r="M24" s="155"/>
    </row>
    <row r="25" spans="1:13" ht="18.75" customHeight="1">
      <c r="A25" s="82"/>
      <c r="B25" s="5"/>
      <c r="C25" s="22"/>
      <c r="D25" s="21"/>
      <c r="E25" s="6"/>
      <c r="F25" s="21"/>
      <c r="G25" s="6"/>
      <c r="H25" s="13"/>
      <c r="I25" s="24"/>
      <c r="J25" s="6"/>
      <c r="K25" s="6"/>
      <c r="L25" s="74"/>
      <c r="M25" s="155"/>
    </row>
    <row r="26" spans="1:12" ht="11.25" customHeight="1" thickBot="1">
      <c r="A26" s="82"/>
      <c r="B26" s="5"/>
      <c r="C26" s="22"/>
      <c r="D26" s="21"/>
      <c r="E26" s="6"/>
      <c r="F26" s="21"/>
      <c r="G26" s="6"/>
      <c r="H26" s="13"/>
      <c r="I26" s="68"/>
      <c r="J26" s="6"/>
      <c r="K26" s="6"/>
      <c r="L26" s="74"/>
    </row>
    <row r="27" spans="1:12" ht="18.75" customHeight="1" thickBot="1" thickTop="1">
      <c r="A27" s="82"/>
      <c r="B27" s="92" t="s">
        <v>31</v>
      </c>
      <c r="C27" s="86" t="s">
        <v>9</v>
      </c>
      <c r="D27" s="86" t="s">
        <v>1</v>
      </c>
      <c r="E27" s="87" t="s">
        <v>1</v>
      </c>
      <c r="F27" s="88" t="s">
        <v>1</v>
      </c>
      <c r="G27" s="88"/>
      <c r="H27" s="89"/>
      <c r="I27" s="90" t="s">
        <v>4</v>
      </c>
      <c r="J27" s="93" t="s">
        <v>1</v>
      </c>
      <c r="K27" s="91" t="s">
        <v>1</v>
      </c>
      <c r="L27" s="96" t="s">
        <v>39</v>
      </c>
    </row>
    <row r="28" spans="1:12" ht="31.5" customHeight="1" thickTop="1">
      <c r="A28" s="82"/>
      <c r="B28" s="5" t="s">
        <v>94</v>
      </c>
      <c r="C28" s="22">
        <v>0.2465277777777778</v>
      </c>
      <c r="D28" s="21"/>
      <c r="E28" s="6"/>
      <c r="F28" s="21"/>
      <c r="G28" s="6"/>
      <c r="H28" s="13"/>
      <c r="I28" s="68">
        <v>0.4895833333333333</v>
      </c>
      <c r="J28" s="6">
        <f>(+I28/3000)*1600</f>
        <v>0.26111111111111107</v>
      </c>
      <c r="K28" s="6">
        <f>(+I28/3000)*1000</f>
        <v>0.16319444444444442</v>
      </c>
      <c r="L28" s="74">
        <v>2</v>
      </c>
    </row>
    <row r="29" spans="1:12" ht="18.75" customHeight="1">
      <c r="A29" s="82"/>
      <c r="B29" s="5"/>
      <c r="C29" s="22"/>
      <c r="D29" s="21"/>
      <c r="E29" s="6"/>
      <c r="F29" s="21"/>
      <c r="G29" s="6"/>
      <c r="H29" s="13"/>
      <c r="I29" s="68"/>
      <c r="J29" s="6"/>
      <c r="K29" s="18"/>
      <c r="L29" s="74"/>
    </row>
    <row r="30" spans="2:12" ht="13.5" thickBot="1">
      <c r="B30" s="14"/>
      <c r="C30" s="62"/>
      <c r="D30" s="63"/>
      <c r="E30" s="63"/>
      <c r="F30" s="63"/>
      <c r="G30" s="63"/>
      <c r="H30" s="11"/>
      <c r="I30" s="64"/>
      <c r="J30" s="63"/>
      <c r="K30" s="63"/>
      <c r="L30" s="56"/>
    </row>
    <row r="31" ht="13.5" thickTop="1"/>
    <row r="35" ht="7.5" customHeight="1"/>
  </sheetData>
  <sheetProtection/>
  <printOptions/>
  <pageMargins left="0.5" right="0.5" top="0.5" bottom="0.5" header="0.5" footer="0.5"/>
  <pageSetup fitToHeight="1" fitToWidth="1" horizontalDpi="600" verticalDpi="600" orientation="portrait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6"/>
  <sheetViews>
    <sheetView zoomScalePageLayoutView="0" workbookViewId="0" topLeftCell="A7">
      <selection activeCell="H11" sqref="H11:I11"/>
    </sheetView>
  </sheetViews>
  <sheetFormatPr defaultColWidth="9.140625" defaultRowHeight="12.75"/>
  <cols>
    <col min="1" max="1" width="3.8515625" style="0" customWidth="1"/>
    <col min="2" max="2" width="22.140625" style="0" customWidth="1"/>
    <col min="3" max="3" width="13.421875" style="0" customWidth="1"/>
    <col min="4" max="4" width="4.28125" style="0" customWidth="1"/>
    <col min="5" max="5" width="12.140625" style="0" hidden="1" customWidth="1"/>
    <col min="6" max="6" width="13.00390625" style="0" customWidth="1"/>
    <col min="7" max="7" width="11.140625" style="0" customWidth="1"/>
    <col min="8" max="9" width="11.421875" style="0" customWidth="1"/>
    <col min="10" max="10" width="10.57421875" style="75" customWidth="1"/>
    <col min="11" max="11" width="13.00390625" style="0" customWidth="1"/>
  </cols>
  <sheetData>
    <row r="2" ht="13.5" thickBot="1"/>
    <row r="3" spans="2:10" ht="16.5" thickTop="1">
      <c r="B3" s="45" t="s">
        <v>151</v>
      </c>
      <c r="C3" s="46" t="s">
        <v>47</v>
      </c>
      <c r="D3" s="46"/>
      <c r="E3" s="46"/>
      <c r="F3" s="47"/>
      <c r="G3" s="48" t="s">
        <v>55</v>
      </c>
      <c r="H3" s="49"/>
      <c r="I3" s="49" t="s">
        <v>1</v>
      </c>
      <c r="J3" s="76"/>
    </row>
    <row r="4" spans="2:10" ht="15.75">
      <c r="B4" s="51" t="s">
        <v>12</v>
      </c>
      <c r="C4" s="2" t="s">
        <v>1</v>
      </c>
      <c r="D4" s="2"/>
      <c r="E4" s="2"/>
      <c r="F4" s="3"/>
      <c r="G4" s="1" t="s">
        <v>1</v>
      </c>
      <c r="H4" s="81" t="s">
        <v>1</v>
      </c>
      <c r="I4" s="4"/>
      <c r="J4" s="77"/>
    </row>
    <row r="5" spans="2:10" ht="10.5" customHeight="1">
      <c r="B5" s="51"/>
      <c r="C5" s="2"/>
      <c r="D5" s="2"/>
      <c r="E5" s="2"/>
      <c r="F5" s="3"/>
      <c r="G5" s="1"/>
      <c r="H5" s="4"/>
      <c r="I5" s="4"/>
      <c r="J5" s="77"/>
    </row>
    <row r="6" spans="2:11" ht="16.5" thickBot="1">
      <c r="B6" s="69" t="s">
        <v>32</v>
      </c>
      <c r="C6" s="35" t="s">
        <v>2</v>
      </c>
      <c r="D6" s="35" t="s">
        <v>3</v>
      </c>
      <c r="E6" s="41" t="s">
        <v>27</v>
      </c>
      <c r="F6" s="37" t="s">
        <v>26</v>
      </c>
      <c r="G6" s="38" t="s">
        <v>4</v>
      </c>
      <c r="H6" s="41" t="s">
        <v>5</v>
      </c>
      <c r="I6" s="41" t="s">
        <v>6</v>
      </c>
      <c r="J6" s="78" t="s">
        <v>39</v>
      </c>
      <c r="K6" s="15" t="s">
        <v>81</v>
      </c>
    </row>
    <row r="7" spans="1:11" ht="29.25" customHeight="1" thickTop="1">
      <c r="A7" s="82"/>
      <c r="B7" s="40" t="s">
        <v>60</v>
      </c>
      <c r="C7" s="22">
        <v>0.29444444444444445</v>
      </c>
      <c r="D7" s="21"/>
      <c r="E7" s="21"/>
      <c r="F7" s="23"/>
      <c r="G7" s="25">
        <v>0.7534722222222222</v>
      </c>
      <c r="H7" s="6">
        <f>(+G7/4000)*1600</f>
        <v>0.3013888888888889</v>
      </c>
      <c r="I7" s="6">
        <f>(+G7/4000)*1000</f>
        <v>0.18836805555555555</v>
      </c>
      <c r="J7" s="74">
        <v>15</v>
      </c>
      <c r="K7" s="153"/>
    </row>
    <row r="8" spans="1:11" ht="29.25" customHeight="1">
      <c r="A8" s="82"/>
      <c r="B8" s="40" t="s">
        <v>109</v>
      </c>
      <c r="C8" s="22">
        <v>0.29444444444444445</v>
      </c>
      <c r="D8" s="21"/>
      <c r="E8" s="21"/>
      <c r="F8" s="23"/>
      <c r="G8" s="25">
        <v>0.7583333333333333</v>
      </c>
      <c r="H8" s="6">
        <f>(+G8/4000)*1600</f>
        <v>0.30333333333333334</v>
      </c>
      <c r="I8" s="6">
        <f>(+G8/4000)*1000</f>
        <v>0.18958333333333333</v>
      </c>
      <c r="J8" s="74">
        <v>18</v>
      </c>
      <c r="K8" s="153"/>
    </row>
    <row r="9" spans="1:11" ht="29.25" customHeight="1">
      <c r="A9" s="82"/>
      <c r="B9" s="40" t="s">
        <v>79</v>
      </c>
      <c r="C9" s="22">
        <v>0.29583333333333334</v>
      </c>
      <c r="D9" s="21"/>
      <c r="E9" s="21"/>
      <c r="F9" s="23"/>
      <c r="G9" s="25">
        <v>0.782638888888889</v>
      </c>
      <c r="H9" s="6">
        <f aca="true" t="shared" si="0" ref="H9:H16">(+G9/4000)*1600</f>
        <v>0.3130555555555556</v>
      </c>
      <c r="I9" s="6">
        <f aca="true" t="shared" si="1" ref="I9:I16">(+G9/4000)*1000</f>
        <v>0.19565972222222225</v>
      </c>
      <c r="J9" s="74">
        <v>28</v>
      </c>
      <c r="K9" s="153"/>
    </row>
    <row r="10" spans="1:11" ht="29.25" customHeight="1">
      <c r="A10" s="82"/>
      <c r="B10" s="40" t="s">
        <v>106</v>
      </c>
      <c r="C10" s="22">
        <v>0.3076388888888889</v>
      </c>
      <c r="D10" s="21"/>
      <c r="E10" s="21"/>
      <c r="F10" s="23"/>
      <c r="G10" s="25">
        <v>0.8284722222222222</v>
      </c>
      <c r="H10" s="6">
        <f t="shared" si="0"/>
        <v>0.3313888888888889</v>
      </c>
      <c r="I10" s="6">
        <f t="shared" si="1"/>
        <v>0.20711805555555554</v>
      </c>
      <c r="J10" s="74">
        <v>38</v>
      </c>
      <c r="K10" s="153"/>
    </row>
    <row r="11" spans="1:11" ht="29.25" customHeight="1">
      <c r="A11" s="82"/>
      <c r="B11" s="40" t="s">
        <v>92</v>
      </c>
      <c r="C11" s="22">
        <v>0.31527777777777777</v>
      </c>
      <c r="D11" s="21"/>
      <c r="E11" s="21"/>
      <c r="F11" s="23"/>
      <c r="G11" s="25">
        <v>0.8402777777777778</v>
      </c>
      <c r="H11" s="6">
        <f t="shared" si="0"/>
        <v>0.33611111111111114</v>
      </c>
      <c r="I11" s="6">
        <f t="shared" si="1"/>
        <v>0.21006944444444445</v>
      </c>
      <c r="J11" s="74">
        <v>40</v>
      </c>
      <c r="K11" s="153"/>
    </row>
    <row r="12" spans="1:11" ht="29.25" customHeight="1">
      <c r="A12" s="82"/>
      <c r="B12" s="40" t="s">
        <v>58</v>
      </c>
      <c r="C12" s="22">
        <v>0.31319444444444444</v>
      </c>
      <c r="D12" s="21"/>
      <c r="E12" s="21"/>
      <c r="F12" s="23"/>
      <c r="G12" s="25">
        <v>0.8479166666666668</v>
      </c>
      <c r="H12" s="6">
        <f t="shared" si="0"/>
        <v>0.33916666666666667</v>
      </c>
      <c r="I12" s="6">
        <f t="shared" si="1"/>
        <v>0.2119791666666667</v>
      </c>
      <c r="J12" s="74">
        <v>43</v>
      </c>
      <c r="K12" s="153"/>
    </row>
    <row r="13" spans="1:11" ht="29.25" customHeight="1">
      <c r="A13" s="82"/>
      <c r="B13" s="5" t="s">
        <v>155</v>
      </c>
      <c r="C13" s="22">
        <v>0.31527777777777777</v>
      </c>
      <c r="D13" s="21"/>
      <c r="E13" s="21"/>
      <c r="F13" s="23"/>
      <c r="G13" s="25">
        <v>0.8673611111111111</v>
      </c>
      <c r="H13" s="6">
        <f t="shared" si="0"/>
        <v>0.34694444444444444</v>
      </c>
      <c r="I13" s="6">
        <f t="shared" si="1"/>
        <v>0.21684027777777778</v>
      </c>
      <c r="J13" s="74">
        <v>48</v>
      </c>
      <c r="K13" s="153"/>
    </row>
    <row r="14" spans="1:11" ht="29.25" customHeight="1">
      <c r="A14" s="82"/>
      <c r="B14" s="5" t="s">
        <v>78</v>
      </c>
      <c r="C14" s="22">
        <v>0.31736111111111115</v>
      </c>
      <c r="D14" s="21"/>
      <c r="E14" s="21"/>
      <c r="F14" s="23"/>
      <c r="G14" s="25">
        <v>0.8673611111111111</v>
      </c>
      <c r="H14" s="6">
        <f t="shared" si="0"/>
        <v>0.34694444444444444</v>
      </c>
      <c r="I14" s="6">
        <f t="shared" si="1"/>
        <v>0.21684027777777778</v>
      </c>
      <c r="J14" s="74">
        <v>49</v>
      </c>
      <c r="K14" s="153"/>
    </row>
    <row r="15" spans="1:11" ht="29.25" customHeight="1">
      <c r="A15" s="82"/>
      <c r="B15" s="5" t="s">
        <v>10</v>
      </c>
      <c r="C15" s="22">
        <v>0.31527777777777777</v>
      </c>
      <c r="D15" s="21"/>
      <c r="E15" s="21"/>
      <c r="F15" s="23"/>
      <c r="G15" s="25">
        <v>0.8694444444444445</v>
      </c>
      <c r="H15" s="6">
        <f t="shared" si="0"/>
        <v>0.3477777777777778</v>
      </c>
      <c r="I15" s="6">
        <f t="shared" si="1"/>
        <v>0.21736111111111112</v>
      </c>
      <c r="J15" s="74">
        <v>50</v>
      </c>
      <c r="K15" s="153"/>
    </row>
    <row r="16" spans="1:11" ht="29.25" customHeight="1">
      <c r="A16" s="82"/>
      <c r="B16" s="5" t="s">
        <v>40</v>
      </c>
      <c r="C16" s="22">
        <v>0.3215277777777778</v>
      </c>
      <c r="D16" s="21"/>
      <c r="E16" s="21"/>
      <c r="F16" s="23"/>
      <c r="G16" s="25">
        <v>0.873611111111111</v>
      </c>
      <c r="H16" s="6">
        <f t="shared" si="0"/>
        <v>0.3494444444444444</v>
      </c>
      <c r="I16" s="6">
        <f t="shared" si="1"/>
        <v>0.21840277777777775</v>
      </c>
      <c r="J16" s="74">
        <v>52</v>
      </c>
      <c r="K16" s="153"/>
    </row>
    <row r="17" spans="2:10" ht="23.25" customHeight="1">
      <c r="B17" s="5"/>
      <c r="C17" s="22"/>
      <c r="D17" s="6"/>
      <c r="E17" s="6"/>
      <c r="F17" s="7"/>
      <c r="G17" s="8"/>
      <c r="H17" s="184" t="s">
        <v>157</v>
      </c>
      <c r="I17" s="6"/>
      <c r="J17" s="74"/>
    </row>
    <row r="18" spans="2:10" ht="16.5" thickBot="1">
      <c r="B18" s="70" t="s">
        <v>59</v>
      </c>
      <c r="C18" s="43" t="s">
        <v>9</v>
      </c>
      <c r="D18" s="29"/>
      <c r="E18" s="29"/>
      <c r="F18" s="29"/>
      <c r="G18" s="44" t="s">
        <v>1</v>
      </c>
      <c r="H18" s="29"/>
      <c r="I18" s="41" t="s">
        <v>6</v>
      </c>
      <c r="J18" s="78" t="s">
        <v>39</v>
      </c>
    </row>
    <row r="19" spans="1:10" ht="35.25" customHeight="1" thickTop="1">
      <c r="A19" s="82"/>
      <c r="B19" s="5" t="s">
        <v>107</v>
      </c>
      <c r="C19" s="22">
        <v>0.2986111111111111</v>
      </c>
      <c r="D19" s="12"/>
      <c r="E19" s="12"/>
      <c r="F19" s="13"/>
      <c r="G19" s="25">
        <v>0.6104166666666667</v>
      </c>
      <c r="H19" s="6">
        <f aca="true" t="shared" si="2" ref="H19:H24">(+G19/3000)*1600</f>
        <v>0.3255555555555556</v>
      </c>
      <c r="I19" s="6">
        <f aca="true" t="shared" si="3" ref="I19:I24">(+G19/3000)*1000</f>
        <v>0.20347222222222225</v>
      </c>
      <c r="J19" s="74"/>
    </row>
    <row r="20" spans="1:10" ht="35.25" customHeight="1">
      <c r="A20" s="82"/>
      <c r="B20" s="5" t="s">
        <v>104</v>
      </c>
      <c r="C20" s="22">
        <v>0.29930555555555555</v>
      </c>
      <c r="D20" s="12"/>
      <c r="E20" s="12"/>
      <c r="F20" s="13"/>
      <c r="G20" s="25"/>
      <c r="H20" s="6">
        <f t="shared" si="2"/>
        <v>0</v>
      </c>
      <c r="I20" s="6">
        <f t="shared" si="3"/>
        <v>0</v>
      </c>
      <c r="J20" s="74"/>
    </row>
    <row r="21" spans="1:10" ht="35.25" customHeight="1">
      <c r="A21" s="82"/>
      <c r="B21" s="5" t="s">
        <v>110</v>
      </c>
      <c r="C21" s="22">
        <v>0.3215277777777778</v>
      </c>
      <c r="D21" s="12"/>
      <c r="E21" s="12"/>
      <c r="F21" s="13"/>
      <c r="G21" s="25"/>
      <c r="H21" s="6">
        <f t="shared" si="2"/>
        <v>0</v>
      </c>
      <c r="I21" s="6">
        <f t="shared" si="3"/>
        <v>0</v>
      </c>
      <c r="J21" s="74"/>
    </row>
    <row r="22" spans="1:10" ht="35.25" customHeight="1">
      <c r="A22" s="82"/>
      <c r="B22" s="5" t="s">
        <v>153</v>
      </c>
      <c r="C22" s="22">
        <v>0.2986111111111111</v>
      </c>
      <c r="D22" s="12"/>
      <c r="E22" s="12"/>
      <c r="F22" s="13"/>
      <c r="G22" s="25"/>
      <c r="H22" s="6">
        <f t="shared" si="2"/>
        <v>0</v>
      </c>
      <c r="I22" s="6">
        <f t="shared" si="3"/>
        <v>0</v>
      </c>
      <c r="J22" s="74"/>
    </row>
    <row r="23" spans="1:10" ht="35.25" customHeight="1">
      <c r="A23" s="82"/>
      <c r="B23" s="5" t="s">
        <v>105</v>
      </c>
      <c r="C23" s="22">
        <v>0.3229166666666667</v>
      </c>
      <c r="D23" s="12"/>
      <c r="E23" s="12"/>
      <c r="F23" s="13"/>
      <c r="G23" s="25"/>
      <c r="H23" s="6">
        <f t="shared" si="2"/>
        <v>0</v>
      </c>
      <c r="I23" s="6">
        <f t="shared" si="3"/>
        <v>0</v>
      </c>
      <c r="J23" s="74"/>
    </row>
    <row r="24" spans="1:10" ht="35.25" customHeight="1">
      <c r="A24" s="82"/>
      <c r="B24" s="5" t="s">
        <v>154</v>
      </c>
      <c r="C24" s="17">
        <v>0.39305555555555555</v>
      </c>
      <c r="D24" s="12"/>
      <c r="E24" s="12"/>
      <c r="F24" s="13"/>
      <c r="G24" s="25"/>
      <c r="H24" s="6">
        <f t="shared" si="2"/>
        <v>0</v>
      </c>
      <c r="I24" s="6">
        <f t="shared" si="3"/>
        <v>0</v>
      </c>
      <c r="J24" s="74"/>
    </row>
    <row r="25" spans="1:10" ht="27.75" customHeight="1">
      <c r="A25" s="82"/>
      <c r="B25" s="5"/>
      <c r="C25" s="17"/>
      <c r="D25" s="12"/>
      <c r="E25" s="12"/>
      <c r="F25" s="13"/>
      <c r="G25" s="25"/>
      <c r="H25" s="6"/>
      <c r="I25" s="18"/>
      <c r="J25" s="74"/>
    </row>
    <row r="26" spans="2:10" ht="13.5" thickBot="1">
      <c r="B26" s="14"/>
      <c r="C26" s="54"/>
      <c r="D26" s="9"/>
      <c r="E26" s="9"/>
      <c r="F26" s="10"/>
      <c r="G26" s="55"/>
      <c r="H26" s="9"/>
      <c r="I26" s="9" t="s">
        <v>1</v>
      </c>
      <c r="J26" s="80"/>
    </row>
    <row r="27" ht="13.5" thickTop="1"/>
  </sheetData>
  <sheetProtection/>
  <printOptions/>
  <pageMargins left="0.5" right="0.5" top="0.5" bottom="0.5" header="0.5" footer="0.5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4"/>
  <sheetViews>
    <sheetView zoomScalePageLayoutView="0" workbookViewId="0" topLeftCell="A1">
      <selection activeCell="M6" sqref="M6:M7"/>
    </sheetView>
  </sheetViews>
  <sheetFormatPr defaultColWidth="9.140625" defaultRowHeight="12.75"/>
  <cols>
    <col min="1" max="1" width="3.00390625" style="0" customWidth="1"/>
    <col min="2" max="2" width="18.57421875" style="0" customWidth="1"/>
    <col min="4" max="6" width="10.421875" style="0" customWidth="1"/>
    <col min="9" max="9" width="10.7109375" style="0" customWidth="1"/>
    <col min="10" max="10" width="11.421875" style="0" customWidth="1"/>
    <col min="11" max="11" width="11.28125" style="0" customWidth="1"/>
    <col min="12" max="12" width="7.57421875" style="0" customWidth="1"/>
    <col min="13" max="13" width="10.140625" style="0" customWidth="1"/>
  </cols>
  <sheetData>
    <row r="2" ht="13.5" thickBot="1"/>
    <row r="3" spans="2:12" ht="16.5" thickTop="1">
      <c r="B3" s="57" t="s">
        <v>164</v>
      </c>
      <c r="C3" s="46" t="s">
        <v>43</v>
      </c>
      <c r="D3" s="46"/>
      <c r="E3" s="46"/>
      <c r="F3" s="46"/>
      <c r="G3" s="46"/>
      <c r="H3" s="47"/>
      <c r="I3" s="58" t="s">
        <v>169</v>
      </c>
      <c r="J3" s="46"/>
      <c r="K3" s="95"/>
      <c r="L3" s="50"/>
    </row>
    <row r="4" spans="2:13" ht="15.75">
      <c r="B4" s="59" t="s">
        <v>120</v>
      </c>
      <c r="C4" s="2" t="s">
        <v>170</v>
      </c>
      <c r="D4" s="2"/>
      <c r="E4" s="2"/>
      <c r="F4" s="30" t="s">
        <v>1</v>
      </c>
      <c r="G4" s="2"/>
      <c r="H4" s="3"/>
      <c r="I4" s="39" t="s">
        <v>1</v>
      </c>
      <c r="J4" s="2"/>
      <c r="K4" s="2"/>
      <c r="L4" s="52"/>
      <c r="M4" s="15"/>
    </row>
    <row r="5" spans="2:13" ht="12.75" customHeight="1">
      <c r="B5" s="59" t="s">
        <v>1</v>
      </c>
      <c r="C5" s="2"/>
      <c r="D5" s="2"/>
      <c r="E5" s="2" t="s">
        <v>173</v>
      </c>
      <c r="F5" s="30"/>
      <c r="G5" s="185">
        <v>0.013888888888888888</v>
      </c>
      <c r="H5" s="3"/>
      <c r="I5" s="39"/>
      <c r="J5" s="2"/>
      <c r="K5" s="2"/>
      <c r="L5" s="52"/>
      <c r="M5" s="15"/>
    </row>
    <row r="6" spans="2:13" ht="16.5" thickBot="1">
      <c r="B6" s="69" t="s">
        <v>30</v>
      </c>
      <c r="C6" s="35" t="s">
        <v>2</v>
      </c>
      <c r="D6" s="35" t="s">
        <v>3</v>
      </c>
      <c r="E6" s="36" t="s">
        <v>13</v>
      </c>
      <c r="F6" s="35" t="s">
        <v>14</v>
      </c>
      <c r="G6" s="36" t="s">
        <v>15</v>
      </c>
      <c r="H6" s="73" t="s">
        <v>22</v>
      </c>
      <c r="I6" s="38" t="s">
        <v>4</v>
      </c>
      <c r="J6" s="36" t="s">
        <v>5</v>
      </c>
      <c r="K6" s="36" t="s">
        <v>6</v>
      </c>
      <c r="L6" s="60" t="s">
        <v>39</v>
      </c>
      <c r="M6" s="15" t="s">
        <v>81</v>
      </c>
    </row>
    <row r="7" spans="1:14" ht="28.5" customHeight="1" thickTop="1">
      <c r="A7" s="82"/>
      <c r="B7" s="5" t="s">
        <v>35</v>
      </c>
      <c r="C7" s="32">
        <v>0.2138888888888889</v>
      </c>
      <c r="D7" s="33">
        <f aca="true" t="shared" si="0" ref="D7:D15">+E7-C7</f>
        <v>0.22708333333333336</v>
      </c>
      <c r="E7" s="34">
        <v>0.44097222222222227</v>
      </c>
      <c r="F7" s="83">
        <f aca="true" t="shared" si="1" ref="F7:F15">+G7-E7</f>
        <v>0.21391718913270635</v>
      </c>
      <c r="G7" s="141">
        <f aca="true" t="shared" si="2" ref="G7:G15">+M7-$G$5</f>
        <v>0.6548894113549286</v>
      </c>
      <c r="H7" s="23">
        <f aca="true" t="shared" si="3" ref="H7:H15">AVERAGE(F7,D7)</f>
        <v>0.22050026123301986</v>
      </c>
      <c r="I7" s="42">
        <v>0.6881944444444444</v>
      </c>
      <c r="J7" s="153">
        <f>(+I7/5100)*1600</f>
        <v>0.21590413943355122</v>
      </c>
      <c r="K7" s="6">
        <f aca="true" t="shared" si="4" ref="K7:K15">(+I7/5100)*1000</f>
        <v>0.1349400871459695</v>
      </c>
      <c r="L7" s="84">
        <v>1</v>
      </c>
      <c r="M7" s="153">
        <f>(+I7/3.19)*3.1</f>
        <v>0.6687783002438175</v>
      </c>
      <c r="N7" s="153">
        <f>(+M7/5000)*1600</f>
        <v>0.2140090560780216</v>
      </c>
    </row>
    <row r="8" spans="1:16" ht="28.5" customHeight="1">
      <c r="A8" s="82"/>
      <c r="B8" s="5" t="s">
        <v>36</v>
      </c>
      <c r="C8" s="22">
        <v>0.22291666666666665</v>
      </c>
      <c r="D8" s="21">
        <f t="shared" si="0"/>
        <v>0.23750000000000004</v>
      </c>
      <c r="E8" s="6">
        <v>0.4604166666666667</v>
      </c>
      <c r="F8" s="21">
        <f t="shared" si="1"/>
        <v>0.2349638627655869</v>
      </c>
      <c r="G8" s="141">
        <f t="shared" si="2"/>
        <v>0.6953805294322536</v>
      </c>
      <c r="H8" s="23">
        <f t="shared" si="3"/>
        <v>0.23623193138279347</v>
      </c>
      <c r="I8" s="25">
        <v>0.7298611111111111</v>
      </c>
      <c r="J8" s="153">
        <f>(+I8/5100)*1600</f>
        <v>0.2289760348583878</v>
      </c>
      <c r="K8" s="6">
        <f t="shared" si="4"/>
        <v>0.14311002178649238</v>
      </c>
      <c r="L8" s="84">
        <v>8</v>
      </c>
      <c r="M8" s="153">
        <f aca="true" t="shared" si="5" ref="M8:M15">(+I8/3.19)*3.1</f>
        <v>0.7092694183211424</v>
      </c>
      <c r="N8" s="153">
        <f aca="true" t="shared" si="6" ref="N8:N15">(+M8/5000)*1600</f>
        <v>0.22696621386276558</v>
      </c>
      <c r="P8">
        <f>+(O8/3.1)*3.19</f>
        <v>0</v>
      </c>
    </row>
    <row r="9" spans="1:14" ht="28.5" customHeight="1">
      <c r="A9" s="82"/>
      <c r="B9" s="5" t="s">
        <v>42</v>
      </c>
      <c r="C9" s="22">
        <v>0.22291666666666665</v>
      </c>
      <c r="D9" s="21">
        <f t="shared" si="0"/>
        <v>0.2409722222222222</v>
      </c>
      <c r="E9" s="6">
        <v>0.46388888888888885</v>
      </c>
      <c r="F9" s="21">
        <f t="shared" si="1"/>
        <v>0.241614420062696</v>
      </c>
      <c r="G9" s="141">
        <f t="shared" si="2"/>
        <v>0.7055033089515849</v>
      </c>
      <c r="H9" s="23">
        <f t="shared" si="3"/>
        <v>0.2412933211424591</v>
      </c>
      <c r="I9" s="24">
        <v>0.7402777777777777</v>
      </c>
      <c r="J9" s="153">
        <f aca="true" t="shared" si="7" ref="J9:J15">(+I9/5100)*1600</f>
        <v>0.2322440087145969</v>
      </c>
      <c r="K9" s="6">
        <f t="shared" si="4"/>
        <v>0.14515250544662306</v>
      </c>
      <c r="L9" s="84">
        <v>13</v>
      </c>
      <c r="M9" s="153">
        <f t="shared" si="5"/>
        <v>0.7193921978404737</v>
      </c>
      <c r="N9" s="153">
        <f t="shared" si="6"/>
        <v>0.2302055033089516</v>
      </c>
    </row>
    <row r="10" spans="1:14" ht="28.5" customHeight="1">
      <c r="A10" s="82"/>
      <c r="B10" s="5" t="s">
        <v>23</v>
      </c>
      <c r="C10" s="22">
        <v>0.22569444444444445</v>
      </c>
      <c r="D10" s="21">
        <f t="shared" si="0"/>
        <v>0.23055555555555554</v>
      </c>
      <c r="E10" s="6">
        <v>0.45625</v>
      </c>
      <c r="F10" s="21">
        <f t="shared" si="1"/>
        <v>0.25937608847091614</v>
      </c>
      <c r="G10" s="141">
        <f t="shared" si="2"/>
        <v>0.7156260884709161</v>
      </c>
      <c r="H10" s="23">
        <f t="shared" si="3"/>
        <v>0.24496582201323586</v>
      </c>
      <c r="I10" s="25">
        <v>0.7506944444444444</v>
      </c>
      <c r="J10" s="153">
        <f t="shared" si="7"/>
        <v>0.2355119825708061</v>
      </c>
      <c r="K10" s="6">
        <f t="shared" si="4"/>
        <v>0.14719498910675383</v>
      </c>
      <c r="L10" s="84">
        <v>22</v>
      </c>
      <c r="M10" s="153">
        <f t="shared" si="5"/>
        <v>0.729514977359805</v>
      </c>
      <c r="N10" s="153">
        <f t="shared" si="6"/>
        <v>0.23344479275513758</v>
      </c>
    </row>
    <row r="11" spans="1:14" ht="28.5" customHeight="1">
      <c r="A11" s="82"/>
      <c r="B11" s="5" t="s">
        <v>49</v>
      </c>
      <c r="C11" s="22">
        <v>0.225</v>
      </c>
      <c r="D11" s="21">
        <f t="shared" si="0"/>
        <v>0.24652777777777776</v>
      </c>
      <c r="E11" s="6">
        <v>0.47152777777777777</v>
      </c>
      <c r="F11" s="21">
        <f t="shared" si="1"/>
        <v>0.2508468303726925</v>
      </c>
      <c r="G11" s="141">
        <f t="shared" si="2"/>
        <v>0.7223746081504703</v>
      </c>
      <c r="H11" s="23">
        <f t="shared" si="3"/>
        <v>0.24868730407523515</v>
      </c>
      <c r="I11" s="31">
        <v>0.7576388888888889</v>
      </c>
      <c r="J11" s="153">
        <f t="shared" si="7"/>
        <v>0.23769063180827887</v>
      </c>
      <c r="K11" s="6">
        <f t="shared" si="4"/>
        <v>0.14855664488017428</v>
      </c>
      <c r="L11" s="84">
        <v>22</v>
      </c>
      <c r="M11" s="153">
        <f t="shared" si="5"/>
        <v>0.7362634970393591</v>
      </c>
      <c r="N11" s="153">
        <f t="shared" si="6"/>
        <v>0.2356043190525949</v>
      </c>
    </row>
    <row r="12" spans="1:14" ht="28.5" customHeight="1">
      <c r="A12" s="82"/>
      <c r="B12" s="5" t="s">
        <v>54</v>
      </c>
      <c r="C12" s="22">
        <v>0.22291666666666665</v>
      </c>
      <c r="D12" s="21">
        <f t="shared" si="0"/>
        <v>0.2569444444444445</v>
      </c>
      <c r="E12" s="6">
        <v>0.4798611111111111</v>
      </c>
      <c r="F12" s="21">
        <f t="shared" si="1"/>
        <v>0.24453805294322556</v>
      </c>
      <c r="G12" s="141">
        <f t="shared" si="2"/>
        <v>0.7243991640543367</v>
      </c>
      <c r="H12" s="23">
        <f t="shared" si="3"/>
        <v>0.250741248693835</v>
      </c>
      <c r="I12" s="31">
        <v>0.7597222222222223</v>
      </c>
      <c r="J12" s="153">
        <f t="shared" si="7"/>
        <v>0.23834422657952073</v>
      </c>
      <c r="K12" s="6">
        <f t="shared" si="4"/>
        <v>0.14896514161220045</v>
      </c>
      <c r="L12" s="84">
        <v>25</v>
      </c>
      <c r="M12" s="153">
        <f t="shared" si="5"/>
        <v>0.7382880529432255</v>
      </c>
      <c r="N12" s="153">
        <f t="shared" si="6"/>
        <v>0.23625217694183218</v>
      </c>
    </row>
    <row r="13" spans="1:14" ht="28.5" customHeight="1">
      <c r="A13" s="82"/>
      <c r="B13" s="5" t="s">
        <v>38</v>
      </c>
      <c r="C13" s="22">
        <v>0.22916666666666666</v>
      </c>
      <c r="D13" s="21">
        <f t="shared" si="0"/>
        <v>0.24722222222222226</v>
      </c>
      <c r="E13" s="6">
        <v>0.4763888888888889</v>
      </c>
      <c r="F13" s="21">
        <f t="shared" si="1"/>
        <v>0.2507096830372693</v>
      </c>
      <c r="G13" s="141">
        <f t="shared" si="2"/>
        <v>0.7270985719261582</v>
      </c>
      <c r="H13" s="23">
        <f t="shared" si="3"/>
        <v>0.2489659526297458</v>
      </c>
      <c r="I13" s="31">
        <v>0.7625</v>
      </c>
      <c r="J13" s="153">
        <f t="shared" si="7"/>
        <v>0.2392156862745098</v>
      </c>
      <c r="K13" s="6">
        <f t="shared" si="4"/>
        <v>0.14950980392156862</v>
      </c>
      <c r="L13" s="84">
        <v>27</v>
      </c>
      <c r="M13" s="153">
        <f t="shared" si="5"/>
        <v>0.7409874608150471</v>
      </c>
      <c r="N13" s="153">
        <f t="shared" si="6"/>
        <v>0.23711598746081505</v>
      </c>
    </row>
    <row r="14" spans="1:14" ht="28.5" customHeight="1">
      <c r="A14" s="82"/>
      <c r="B14" s="5" t="s">
        <v>84</v>
      </c>
      <c r="C14" s="22">
        <v>0.23194444444444443</v>
      </c>
      <c r="D14" s="21">
        <f t="shared" si="0"/>
        <v>0.25277777777777777</v>
      </c>
      <c r="E14" s="6">
        <v>0.4847222222222222</v>
      </c>
      <c r="F14" s="21">
        <f t="shared" si="1"/>
        <v>0.26667102055033093</v>
      </c>
      <c r="G14" s="141">
        <f t="shared" si="2"/>
        <v>0.7513932427725531</v>
      </c>
      <c r="H14" s="23">
        <f t="shared" si="3"/>
        <v>0.2597243991640543</v>
      </c>
      <c r="I14" s="31">
        <v>0.7875</v>
      </c>
      <c r="J14" s="153">
        <f t="shared" si="7"/>
        <v>0.24705882352941178</v>
      </c>
      <c r="K14" s="6">
        <f t="shared" si="4"/>
        <v>0.15441176470588236</v>
      </c>
      <c r="L14" s="84">
        <v>41</v>
      </c>
      <c r="M14" s="153">
        <f t="shared" si="5"/>
        <v>0.765282131661442</v>
      </c>
      <c r="N14" s="153">
        <f t="shared" si="6"/>
        <v>0.24489028213166142</v>
      </c>
    </row>
    <row r="15" spans="1:14" ht="28.5" customHeight="1">
      <c r="A15" s="82"/>
      <c r="B15" s="5" t="s">
        <v>44</v>
      </c>
      <c r="C15" s="22">
        <v>0.22916666666666666</v>
      </c>
      <c r="D15" s="21">
        <f t="shared" si="0"/>
        <v>0.25277777777777777</v>
      </c>
      <c r="E15" s="6">
        <v>0.48194444444444445</v>
      </c>
      <c r="F15" s="21">
        <f t="shared" si="1"/>
        <v>0.27079850226401964</v>
      </c>
      <c r="G15" s="141">
        <f t="shared" si="2"/>
        <v>0.7527429467084641</v>
      </c>
      <c r="H15" s="23">
        <f t="shared" si="3"/>
        <v>0.2617881400208987</v>
      </c>
      <c r="I15" s="31">
        <v>0.7888888888888889</v>
      </c>
      <c r="J15" s="153">
        <f t="shared" si="7"/>
        <v>0.2474945533769063</v>
      </c>
      <c r="K15" s="6">
        <f t="shared" si="4"/>
        <v>0.15468409586056642</v>
      </c>
      <c r="L15" s="84">
        <v>42</v>
      </c>
      <c r="M15" s="153">
        <f t="shared" si="5"/>
        <v>0.7666318355973529</v>
      </c>
      <c r="N15" s="153">
        <f t="shared" si="6"/>
        <v>0.24532218739115294</v>
      </c>
    </row>
    <row r="16" spans="1:13" ht="28.5" customHeight="1">
      <c r="A16" s="82"/>
      <c r="B16" s="162"/>
      <c r="C16" s="101"/>
      <c r="D16" s="101"/>
      <c r="E16" s="85"/>
      <c r="F16" s="101"/>
      <c r="G16" s="102"/>
      <c r="H16" s="103"/>
      <c r="I16" s="187"/>
      <c r="J16" s="153" t="s">
        <v>168</v>
      </c>
      <c r="K16" s="153"/>
      <c r="L16" s="188"/>
      <c r="M16" s="153"/>
    </row>
    <row r="17" spans="2:13" ht="16.5" thickBot="1">
      <c r="B17" s="70" t="s">
        <v>18</v>
      </c>
      <c r="C17" s="65" t="s">
        <v>9</v>
      </c>
      <c r="D17" s="65" t="s">
        <v>3</v>
      </c>
      <c r="E17" s="27" t="s">
        <v>13</v>
      </c>
      <c r="F17" s="66" t="s">
        <v>28</v>
      </c>
      <c r="G17" s="26"/>
      <c r="H17" s="28"/>
      <c r="I17" s="67" t="s">
        <v>4</v>
      </c>
      <c r="J17" s="29" t="s">
        <v>5</v>
      </c>
      <c r="K17" s="36" t="s">
        <v>6</v>
      </c>
      <c r="L17" s="61" t="s">
        <v>39</v>
      </c>
      <c r="M17" s="15" t="s">
        <v>81</v>
      </c>
    </row>
    <row r="18" spans="1:13" ht="28.5" customHeight="1" thickTop="1">
      <c r="A18" s="82"/>
      <c r="B18" s="5" t="s">
        <v>98</v>
      </c>
      <c r="C18" s="22">
        <v>0.23125</v>
      </c>
      <c r="D18" s="21">
        <f aca="true" t="shared" si="8" ref="D18:D33">+E18-C18</f>
        <v>0.2604166666666667</v>
      </c>
      <c r="E18" s="6">
        <v>0.4916666666666667</v>
      </c>
      <c r="F18" s="21"/>
      <c r="G18" s="99"/>
      <c r="H18" s="23"/>
      <c r="I18" s="24">
        <v>0.6180555555555556</v>
      </c>
      <c r="J18" s="6">
        <f aca="true" t="shared" si="9" ref="J18:J33">(+I18/4075)*1600</f>
        <v>0.24267211997273347</v>
      </c>
      <c r="K18" s="6">
        <f aca="true" t="shared" si="10" ref="K18:K33">(+I18/4075)*1000</f>
        <v>0.15167007498295842</v>
      </c>
      <c r="L18" s="84">
        <v>4</v>
      </c>
      <c r="M18" s="153">
        <f>(+I18/4075)*4000</f>
        <v>0.6066802999318337</v>
      </c>
    </row>
    <row r="19" spans="1:13" ht="25.5" customHeight="1">
      <c r="A19" s="82"/>
      <c r="B19" s="5" t="s">
        <v>37</v>
      </c>
      <c r="C19" s="168">
        <v>0.23680555555555557</v>
      </c>
      <c r="D19" s="21">
        <f t="shared" si="8"/>
        <v>0.26041666666666663</v>
      </c>
      <c r="E19" s="18">
        <v>0.49722222222222223</v>
      </c>
      <c r="F19" s="21"/>
      <c r="G19" s="141"/>
      <c r="H19" s="23"/>
      <c r="I19" s="31">
        <v>0.6270833333333333</v>
      </c>
      <c r="J19" s="6">
        <f t="shared" si="9"/>
        <v>0.2462167689161554</v>
      </c>
      <c r="K19" s="6">
        <f t="shared" si="10"/>
        <v>0.15388548057259713</v>
      </c>
      <c r="L19" s="84">
        <v>5</v>
      </c>
      <c r="M19" s="153">
        <f aca="true" t="shared" si="11" ref="M19:M33">(+I19/4075)*4000</f>
        <v>0.6155419222903885</v>
      </c>
    </row>
    <row r="20" spans="1:13" ht="25.5" customHeight="1">
      <c r="A20" s="82"/>
      <c r="B20" s="5" t="s">
        <v>97</v>
      </c>
      <c r="C20" s="168">
        <v>0.24097222222222223</v>
      </c>
      <c r="D20" s="21">
        <f t="shared" si="8"/>
        <v>0.2694444444444444</v>
      </c>
      <c r="E20" s="18">
        <v>0.5104166666666666</v>
      </c>
      <c r="F20" s="21"/>
      <c r="G20" s="141"/>
      <c r="H20" s="23"/>
      <c r="I20" s="31">
        <v>0.6368055555555555</v>
      </c>
      <c r="J20" s="6">
        <f t="shared" si="9"/>
        <v>0.2500340831629175</v>
      </c>
      <c r="K20" s="6">
        <f t="shared" si="10"/>
        <v>0.15627130197682343</v>
      </c>
      <c r="L20" s="84">
        <v>10</v>
      </c>
      <c r="M20" s="153">
        <f t="shared" si="11"/>
        <v>0.6250852079072937</v>
      </c>
    </row>
    <row r="21" spans="1:13" ht="25.5" customHeight="1">
      <c r="A21" s="82"/>
      <c r="B21" s="5" t="s">
        <v>50</v>
      </c>
      <c r="C21" s="22">
        <v>0.24444444444444446</v>
      </c>
      <c r="D21" s="21">
        <f t="shared" si="8"/>
        <v>0.2715277777777777</v>
      </c>
      <c r="E21" s="6">
        <v>0.5159722222222222</v>
      </c>
      <c r="F21" s="21"/>
      <c r="G21" s="99"/>
      <c r="H21" s="23"/>
      <c r="I21" s="42">
        <v>0.6444444444444445</v>
      </c>
      <c r="J21" s="6">
        <f t="shared" si="9"/>
        <v>0.2530334014996592</v>
      </c>
      <c r="K21" s="6">
        <f t="shared" si="10"/>
        <v>0.158145875937287</v>
      </c>
      <c r="L21" s="79">
        <v>12</v>
      </c>
      <c r="M21" s="153">
        <f t="shared" si="11"/>
        <v>0.632583503749148</v>
      </c>
    </row>
    <row r="22" spans="1:13" ht="25.5" customHeight="1">
      <c r="A22" s="82"/>
      <c r="B22" s="5" t="s">
        <v>94</v>
      </c>
      <c r="C22" s="22">
        <v>0.24791666666666667</v>
      </c>
      <c r="D22" s="21">
        <f t="shared" si="8"/>
        <v>0.27222222222222214</v>
      </c>
      <c r="E22" s="6">
        <v>0.5201388888888888</v>
      </c>
      <c r="F22" s="21"/>
      <c r="G22" s="99"/>
      <c r="H22" s="23"/>
      <c r="I22" s="42">
        <v>0.6493055555555556</v>
      </c>
      <c r="J22" s="6">
        <f t="shared" si="9"/>
        <v>0.25494205862304026</v>
      </c>
      <c r="K22" s="6">
        <f t="shared" si="10"/>
        <v>0.15933878663940015</v>
      </c>
      <c r="L22" s="79">
        <v>17</v>
      </c>
      <c r="M22" s="153">
        <f t="shared" si="11"/>
        <v>0.6373551465576006</v>
      </c>
    </row>
    <row r="23" spans="1:13" ht="25.5" customHeight="1">
      <c r="A23" s="82"/>
      <c r="B23" s="5" t="s">
        <v>21</v>
      </c>
      <c r="C23" s="22">
        <v>0.23958333333333334</v>
      </c>
      <c r="D23" s="21">
        <f t="shared" si="8"/>
        <v>0.2777777777777777</v>
      </c>
      <c r="E23" s="6">
        <v>0.517361111111111</v>
      </c>
      <c r="F23" s="21"/>
      <c r="G23" s="99"/>
      <c r="H23" s="23"/>
      <c r="I23" s="25">
        <v>0.65</v>
      </c>
      <c r="J23" s="6">
        <f t="shared" si="9"/>
        <v>0.2552147239263804</v>
      </c>
      <c r="K23" s="6">
        <f t="shared" si="10"/>
        <v>0.15950920245398775</v>
      </c>
      <c r="L23" s="180">
        <v>19</v>
      </c>
      <c r="M23" s="153">
        <f t="shared" si="11"/>
        <v>0.638036809815951</v>
      </c>
    </row>
    <row r="24" spans="1:13" ht="25.5" customHeight="1">
      <c r="A24" s="82"/>
      <c r="B24" s="5" t="s">
        <v>51</v>
      </c>
      <c r="C24" s="22">
        <v>0.24791666666666667</v>
      </c>
      <c r="D24" s="21">
        <f t="shared" si="8"/>
        <v>0.2875</v>
      </c>
      <c r="E24" s="6">
        <v>0.5354166666666667</v>
      </c>
      <c r="F24" s="21"/>
      <c r="G24" s="99"/>
      <c r="H24" s="23"/>
      <c r="I24" s="25">
        <v>0.6604166666666667</v>
      </c>
      <c r="J24" s="6">
        <f t="shared" si="9"/>
        <v>0.2593047034764826</v>
      </c>
      <c r="K24" s="6">
        <f t="shared" si="10"/>
        <v>0.16206543967280165</v>
      </c>
      <c r="L24" s="180">
        <v>22</v>
      </c>
      <c r="M24" s="153">
        <f t="shared" si="11"/>
        <v>0.6482617586912066</v>
      </c>
    </row>
    <row r="25" spans="1:13" ht="25.5" customHeight="1">
      <c r="A25" s="82"/>
      <c r="B25" s="5" t="s">
        <v>122</v>
      </c>
      <c r="C25" s="22">
        <v>0.26180555555555557</v>
      </c>
      <c r="D25" s="21">
        <f t="shared" si="8"/>
        <v>0.28472222222222227</v>
      </c>
      <c r="E25" s="6">
        <v>0.5465277777777778</v>
      </c>
      <c r="F25" s="21"/>
      <c r="G25" s="99"/>
      <c r="H25" s="23"/>
      <c r="I25" s="25">
        <v>0.6763888888888889</v>
      </c>
      <c r="J25" s="6">
        <f t="shared" si="9"/>
        <v>0.26557600545330606</v>
      </c>
      <c r="K25" s="6">
        <f t="shared" si="10"/>
        <v>0.16598500340831632</v>
      </c>
      <c r="L25" s="74">
        <v>25</v>
      </c>
      <c r="M25" s="153">
        <f t="shared" si="11"/>
        <v>0.6639400136332653</v>
      </c>
    </row>
    <row r="26" spans="1:13" ht="25.5" customHeight="1">
      <c r="A26" s="82"/>
      <c r="B26" s="5" t="s">
        <v>165</v>
      </c>
      <c r="C26" s="22">
        <v>0.2548611111111111</v>
      </c>
      <c r="D26" s="21">
        <f t="shared" si="8"/>
        <v>0.28888888888888886</v>
      </c>
      <c r="E26" s="6">
        <v>0.54375</v>
      </c>
      <c r="F26" s="21"/>
      <c r="G26" s="99"/>
      <c r="H26" s="23"/>
      <c r="I26" s="25">
        <v>0.6819444444444445</v>
      </c>
      <c r="J26" s="6">
        <f t="shared" si="9"/>
        <v>0.26775732788002726</v>
      </c>
      <c r="K26" s="6">
        <f t="shared" si="10"/>
        <v>0.16734832992501705</v>
      </c>
      <c r="L26" s="74">
        <v>30</v>
      </c>
      <c r="M26" s="153">
        <f t="shared" si="11"/>
        <v>0.6693933197000682</v>
      </c>
    </row>
    <row r="27" spans="1:13" ht="25.5" customHeight="1">
      <c r="A27" s="82"/>
      <c r="B27" s="5" t="s">
        <v>141</v>
      </c>
      <c r="C27" s="22">
        <v>0.25625</v>
      </c>
      <c r="D27" s="21">
        <f t="shared" si="8"/>
        <v>0.2958333333333334</v>
      </c>
      <c r="E27" s="6">
        <v>0.5520833333333334</v>
      </c>
      <c r="F27" s="21"/>
      <c r="G27" s="99"/>
      <c r="H27" s="23"/>
      <c r="I27" s="25">
        <v>0.6826388888888889</v>
      </c>
      <c r="J27" s="6">
        <f t="shared" si="9"/>
        <v>0.2680299931833674</v>
      </c>
      <c r="K27" s="6">
        <f t="shared" si="10"/>
        <v>0.16751874573960462</v>
      </c>
      <c r="L27" s="74">
        <v>31</v>
      </c>
      <c r="M27" s="153">
        <f t="shared" si="11"/>
        <v>0.6700749829584185</v>
      </c>
    </row>
    <row r="28" spans="1:13" ht="25.5" customHeight="1">
      <c r="A28" s="82"/>
      <c r="B28" s="5" t="s">
        <v>62</v>
      </c>
      <c r="C28" s="22">
        <v>0.26319444444444445</v>
      </c>
      <c r="D28" s="21">
        <f t="shared" si="8"/>
        <v>0.29583333333333334</v>
      </c>
      <c r="E28" s="6">
        <v>0.5590277777777778</v>
      </c>
      <c r="F28" s="21"/>
      <c r="G28" s="99"/>
      <c r="H28" s="23"/>
      <c r="I28" s="42">
        <v>0.7013888888888888</v>
      </c>
      <c r="J28" s="6">
        <f t="shared" si="9"/>
        <v>0.27539195637355146</v>
      </c>
      <c r="K28" s="6">
        <f t="shared" si="10"/>
        <v>0.17211997273346966</v>
      </c>
      <c r="L28" s="79">
        <v>37</v>
      </c>
      <c r="M28" s="153">
        <f t="shared" si="11"/>
        <v>0.6884798909338786</v>
      </c>
    </row>
    <row r="29" spans="1:13" ht="25.5" customHeight="1">
      <c r="A29" s="82"/>
      <c r="B29" s="5" t="s">
        <v>99</v>
      </c>
      <c r="C29" s="22">
        <v>0.2590277777777778</v>
      </c>
      <c r="D29" s="21">
        <f t="shared" si="8"/>
        <v>0.3013888888888889</v>
      </c>
      <c r="E29" s="6">
        <v>0.5604166666666667</v>
      </c>
      <c r="F29" s="21"/>
      <c r="G29" s="99"/>
      <c r="H29" s="23"/>
      <c r="I29" s="31">
        <v>0.70625</v>
      </c>
      <c r="J29" s="6">
        <f t="shared" si="9"/>
        <v>0.2773006134969325</v>
      </c>
      <c r="K29" s="6">
        <f t="shared" si="10"/>
        <v>0.17331288343558285</v>
      </c>
      <c r="L29" s="84">
        <v>39</v>
      </c>
      <c r="M29" s="153">
        <f t="shared" si="11"/>
        <v>0.6932515337423314</v>
      </c>
    </row>
    <row r="30" spans="1:13" ht="25.5" customHeight="1">
      <c r="A30" s="82"/>
      <c r="B30" s="5" t="s">
        <v>152</v>
      </c>
      <c r="C30" s="22">
        <v>0.2923611111111111</v>
      </c>
      <c r="D30" s="21">
        <f t="shared" si="8"/>
        <v>0.3333333333333333</v>
      </c>
      <c r="E30" s="6">
        <v>0.6256944444444444</v>
      </c>
      <c r="F30" s="21"/>
      <c r="G30" s="182"/>
      <c r="H30" s="23"/>
      <c r="I30" s="31">
        <v>0.7729166666666667</v>
      </c>
      <c r="J30" s="6">
        <f t="shared" si="9"/>
        <v>0.3034764826175869</v>
      </c>
      <c r="K30" s="6">
        <f t="shared" si="10"/>
        <v>0.18967280163599182</v>
      </c>
      <c r="L30" s="79">
        <v>61</v>
      </c>
      <c r="M30" s="153">
        <f t="shared" si="11"/>
        <v>0.7586912065439673</v>
      </c>
    </row>
    <row r="31" spans="1:13" ht="25.5" customHeight="1">
      <c r="A31" s="82"/>
      <c r="B31" s="5" t="s">
        <v>88</v>
      </c>
      <c r="C31" s="22">
        <v>0.2965277777777778</v>
      </c>
      <c r="D31" s="21">
        <f t="shared" si="8"/>
        <v>0.3548611111111111</v>
      </c>
      <c r="E31" s="6">
        <v>0.6513888888888889</v>
      </c>
      <c r="F31" s="21"/>
      <c r="G31" s="182"/>
      <c r="H31" s="23"/>
      <c r="I31" s="179">
        <v>0.8034722222222223</v>
      </c>
      <c r="J31" s="6">
        <f t="shared" si="9"/>
        <v>0.3154737559645535</v>
      </c>
      <c r="K31" s="6">
        <f t="shared" si="10"/>
        <v>0.19717109747784595</v>
      </c>
      <c r="L31" s="180">
        <v>66</v>
      </c>
      <c r="M31" s="153">
        <f t="shared" si="11"/>
        <v>0.7886843899113838</v>
      </c>
    </row>
    <row r="32" spans="1:13" ht="25.5" customHeight="1">
      <c r="A32" s="82"/>
      <c r="B32" s="5" t="s">
        <v>140</v>
      </c>
      <c r="C32" s="22">
        <v>0.29375</v>
      </c>
      <c r="D32" s="21">
        <f t="shared" si="8"/>
        <v>0.36180555555555555</v>
      </c>
      <c r="E32" s="6">
        <v>0.6555555555555556</v>
      </c>
      <c r="F32" s="21"/>
      <c r="G32" s="182"/>
      <c r="H32" s="23"/>
      <c r="I32" s="179">
        <v>0.825</v>
      </c>
      <c r="J32" s="6">
        <f t="shared" si="9"/>
        <v>0.3239263803680982</v>
      </c>
      <c r="K32" s="6">
        <f t="shared" si="10"/>
        <v>0.20245398773006135</v>
      </c>
      <c r="L32" s="74">
        <v>69</v>
      </c>
      <c r="M32" s="153">
        <f t="shared" si="11"/>
        <v>0.8098159509202454</v>
      </c>
    </row>
    <row r="33" spans="1:13" ht="25.5" customHeight="1">
      <c r="A33" s="82"/>
      <c r="B33" s="5" t="s">
        <v>113</v>
      </c>
      <c r="C33" s="22">
        <v>0.3576388888888889</v>
      </c>
      <c r="D33" s="21">
        <f t="shared" si="8"/>
        <v>0.4138888888888888</v>
      </c>
      <c r="E33" s="6">
        <v>0.7715277777777777</v>
      </c>
      <c r="F33" s="21"/>
      <c r="G33" s="182"/>
      <c r="H33" s="23"/>
      <c r="I33" s="179">
        <v>0.8291666666666666</v>
      </c>
      <c r="J33" s="6">
        <f t="shared" si="9"/>
        <v>0.325562372188139</v>
      </c>
      <c r="K33" s="6">
        <f t="shared" si="10"/>
        <v>0.20347648261758688</v>
      </c>
      <c r="L33" s="74">
        <v>70</v>
      </c>
      <c r="M33" s="153">
        <f t="shared" si="11"/>
        <v>0.8139059304703475</v>
      </c>
    </row>
    <row r="34" spans="2:12" ht="26.25" customHeight="1" thickBot="1">
      <c r="B34" s="14"/>
      <c r="C34" s="62" t="s">
        <v>1</v>
      </c>
      <c r="D34" s="63"/>
      <c r="E34" s="63"/>
      <c r="F34" s="63"/>
      <c r="G34" s="63"/>
      <c r="H34" s="11"/>
      <c r="I34" s="64"/>
      <c r="J34" s="176" t="s">
        <v>117</v>
      </c>
      <c r="K34" s="9">
        <v>72</v>
      </c>
      <c r="L34" s="183" t="s">
        <v>1</v>
      </c>
    </row>
    <row r="35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Licensed</dc:creator>
  <cp:keywords/>
  <dc:description/>
  <cp:lastModifiedBy>Sean Allan</cp:lastModifiedBy>
  <cp:lastPrinted>2011-10-19T12:14:08Z</cp:lastPrinted>
  <dcterms:created xsi:type="dcterms:W3CDTF">2007-11-12T15:18:22Z</dcterms:created>
  <dcterms:modified xsi:type="dcterms:W3CDTF">2011-11-14T13:06:55Z</dcterms:modified>
  <cp:category/>
  <cp:version/>
  <cp:contentType/>
  <cp:contentStatus/>
</cp:coreProperties>
</file>