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845" yWindow="65476" windowWidth="10380" windowHeight="8385" tabRatio="925" firstSheet="18" activeTab="24"/>
  </bookViews>
  <sheets>
    <sheet name="G- Jam" sheetId="1" r:id="rId1"/>
    <sheet name="B- Jam" sheetId="2" r:id="rId2"/>
    <sheet name="B- NW" sheetId="3" r:id="rId3"/>
    <sheet name="G- NW" sheetId="4" r:id="rId4"/>
    <sheet name="G-WF" sheetId="5" r:id="rId5"/>
    <sheet name="B-WF" sheetId="6" r:id="rId6"/>
    <sheet name="B-Duel" sheetId="7" r:id="rId7"/>
    <sheet name="G- Duel" sheetId="8" r:id="rId8"/>
    <sheet name="B-man" sheetId="9" r:id="rId9"/>
    <sheet name="G-man" sheetId="10" r:id="rId10"/>
    <sheet name="G-Bagley" sheetId="11" r:id="rId11"/>
    <sheet name="B-Bagley" sheetId="12" r:id="rId12"/>
    <sheet name="B- Milaca" sheetId="13" r:id="rId13"/>
    <sheet name="G- Milaca" sheetId="14" r:id="rId14"/>
    <sheet name="G-EGF" sheetId="15" r:id="rId15"/>
    <sheet name="B-EGF" sheetId="16" r:id="rId16"/>
    <sheet name="G-Minot" sheetId="17" r:id="rId17"/>
    <sheet name="b-minot" sheetId="18" r:id="rId18"/>
    <sheet name="G- GF" sheetId="19" r:id="rId19"/>
    <sheet name="b-GF" sheetId="20" r:id="rId20"/>
    <sheet name="Girls EDC" sheetId="21" r:id="rId21"/>
    <sheet name="boys edc" sheetId="22" r:id="rId22"/>
    <sheet name="g-cass" sheetId="23" r:id="rId23"/>
    <sheet name="b- cass" sheetId="24" r:id="rId24"/>
    <sheet name="G-state" sheetId="25" r:id="rId25"/>
    <sheet name="B-State" sheetId="26" r:id="rId26"/>
  </sheets>
  <externalReferences>
    <externalReference r:id="rId29"/>
  </externalReferences>
  <definedNames>
    <definedName name="_xlnm.Print_Area" localSheetId="23">'b- cass'!$C$6:$I$33</definedName>
    <definedName name="_xlnm.Print_Area" localSheetId="1">'B- Jam'!$C$6:$K$34</definedName>
    <definedName name="_xlnm.Print_Area" localSheetId="12">'B- Milaca'!$C$6:$L$23</definedName>
    <definedName name="_xlnm.Print_Area" localSheetId="2">'B- NW'!$C$6:$K$38</definedName>
    <definedName name="_xlnm.Print_Area" localSheetId="11">'B-Bagley'!$C$6:$M$25</definedName>
    <definedName name="_xlnm.Print_Area" localSheetId="6">'B-Duel'!$C$6:$K$36</definedName>
    <definedName name="_xlnm.Print_Area" localSheetId="15">'B-EGF'!$C$5:$K$26</definedName>
    <definedName name="_xlnm.Print_Area" localSheetId="19">'b-GF'!$C$6:$L$37</definedName>
    <definedName name="_xlnm.Print_Area" localSheetId="8">'B-man'!$C$6:$M$34</definedName>
    <definedName name="_xlnm.Print_Area" localSheetId="17">'b-minot'!$C$6:$M$34</definedName>
    <definedName name="_xlnm.Print_Area" localSheetId="21">'boys edc'!$C$6:$K$43</definedName>
    <definedName name="_xlnm.Print_Area" localSheetId="25">'B-State'!$C$6:$L$20</definedName>
    <definedName name="_xlnm.Print_Area" localSheetId="5">'B-WF'!$C$6:$M$34</definedName>
    <definedName name="_xlnm.Print_Area" localSheetId="7">'G- Duel'!$C$6:$I$33</definedName>
    <definedName name="_xlnm.Print_Area" localSheetId="18">'G- GF'!$C$6:$I$41</definedName>
    <definedName name="_xlnm.Print_Area" localSheetId="0">'G- Jam'!$C$5:$I$28</definedName>
    <definedName name="_xlnm.Print_Area" localSheetId="13">'G- Milaca'!$C$6:$K$22</definedName>
    <definedName name="_xlnm.Print_Area" localSheetId="3">'G- NW'!$C$6:$I$29</definedName>
    <definedName name="_xlnm.Print_Area" localSheetId="10">'G-Bagley'!$C$6:$I$23</definedName>
    <definedName name="_xlnm.Print_Area" localSheetId="22">'g-cass'!$C$6:$G$22</definedName>
    <definedName name="_xlnm.Print_Area" localSheetId="14">'G-EGF'!$C$5:$I$23</definedName>
    <definedName name="_xlnm.Print_Area" localSheetId="20">'Girls EDC'!$C$6:$I$29</definedName>
    <definedName name="_xlnm.Print_Area" localSheetId="9">'G-man'!$C$6:$J$24</definedName>
    <definedName name="_xlnm.Print_Area" localSheetId="16">'G-Minot'!$C$6:$J$22</definedName>
    <definedName name="_xlnm.Print_Area" localSheetId="24">'G-state'!$C$6:$I$21</definedName>
    <definedName name="_xlnm.Print_Area" localSheetId="4">'G-WF'!$C$6:$K$28</definedName>
  </definedNames>
  <calcPr fullCalcOnLoad="1"/>
</workbook>
</file>

<file path=xl/sharedStrings.xml><?xml version="1.0" encoding="utf-8"?>
<sst xmlns="http://schemas.openxmlformats.org/spreadsheetml/2006/main" count="944" uniqueCount="187">
  <si>
    <t>Uhrich, Haley</t>
  </si>
  <si>
    <t>JVGirls 3k</t>
  </si>
  <si>
    <t>Campbell, Kala</t>
  </si>
  <si>
    <t>Campbell, Sasha</t>
  </si>
  <si>
    <t>JV Boys, 5k</t>
  </si>
  <si>
    <t>Byram, Sarah</t>
  </si>
  <si>
    <t>Perry, Callie</t>
  </si>
  <si>
    <t>Thompson, Danielle</t>
  </si>
  <si>
    <t>Boucher, Evan</t>
  </si>
  <si>
    <t>Lappe, Josh</t>
  </si>
  <si>
    <t>Olson, Gabe</t>
  </si>
  <si>
    <t>Palmgren, Ross</t>
  </si>
  <si>
    <t>Parrish, Colin</t>
  </si>
  <si>
    <t>Rau, Josh</t>
  </si>
  <si>
    <t>Boys Varsity 5k</t>
  </si>
  <si>
    <t>2m split</t>
  </si>
  <si>
    <t>2nd mile Total</t>
  </si>
  <si>
    <t>2m total</t>
  </si>
  <si>
    <t>3m split</t>
  </si>
  <si>
    <t>3m total</t>
  </si>
  <si>
    <t>Drake, Seth</t>
  </si>
  <si>
    <t>Wood, Nick</t>
  </si>
  <si>
    <t>Middle School Boys 3k</t>
  </si>
  <si>
    <t>Middle School Girls 3K</t>
  </si>
  <si>
    <t>Average/1000</t>
  </si>
  <si>
    <t>Northwood</t>
  </si>
  <si>
    <t>BOYS Varsity 5K</t>
  </si>
  <si>
    <t>Jv boys 4k</t>
  </si>
  <si>
    <t>JrH boys 3k</t>
  </si>
  <si>
    <t>McLauglin, Mike</t>
  </si>
  <si>
    <t>Varsity Girls 4K</t>
  </si>
  <si>
    <t>JrH Girls 3k</t>
  </si>
  <si>
    <t>Sharief, Stephon</t>
  </si>
  <si>
    <t>Peterson, Ben</t>
  </si>
  <si>
    <t>Torrey, Mike</t>
  </si>
  <si>
    <t>Cass County Meet</t>
  </si>
  <si>
    <t>Buri, Kerstin</t>
  </si>
  <si>
    <t xml:space="preserve">Weather - </t>
  </si>
  <si>
    <t xml:space="preserve">Weather </t>
  </si>
  <si>
    <t>West Fargo</t>
  </si>
  <si>
    <t>Cass County meet</t>
  </si>
  <si>
    <t>McLaughlin, Mike</t>
  </si>
  <si>
    <t>O'Connell, De</t>
  </si>
  <si>
    <t>GF Inv</t>
  </si>
  <si>
    <t>Jamestown</t>
  </si>
  <si>
    <t>Weather</t>
  </si>
  <si>
    <t>Girls Varisty 4k</t>
  </si>
  <si>
    <t xml:space="preserve"> </t>
  </si>
  <si>
    <t>Medal, Kaitlin</t>
  </si>
  <si>
    <t>O'Conner, De</t>
  </si>
  <si>
    <t>Koblinasky, Josh</t>
  </si>
  <si>
    <t>Koblinasky, Caleb</t>
  </si>
  <si>
    <t>1st Mile</t>
  </si>
  <si>
    <t>Final Time</t>
  </si>
  <si>
    <t>Average/mile</t>
  </si>
  <si>
    <t>2 mile Avg</t>
  </si>
  <si>
    <t>Fee, Rebecca</t>
  </si>
  <si>
    <t>Erickson, Jen</t>
  </si>
  <si>
    <t>Scott, Kris</t>
  </si>
  <si>
    <t>Walsh, Andrew</t>
  </si>
  <si>
    <t>Kobilansky, Caleb</t>
  </si>
  <si>
    <t>Aug 25th, 2006</t>
  </si>
  <si>
    <t>True 4K Course Distance</t>
  </si>
  <si>
    <t>Rebecca, Fee</t>
  </si>
  <si>
    <t>Brown, Hanna</t>
  </si>
  <si>
    <t>Sharief, Samantha</t>
  </si>
  <si>
    <t>Thompson, Brittney</t>
  </si>
  <si>
    <t>True 5K course distance</t>
  </si>
  <si>
    <t>Kyllo, Ronnie</t>
  </si>
  <si>
    <t>Torrey, Alex</t>
  </si>
  <si>
    <t>Houska, Ben</t>
  </si>
  <si>
    <t>Nordel, David</t>
  </si>
  <si>
    <t>Johnson, Brett</t>
  </si>
  <si>
    <t>4980m</t>
  </si>
  <si>
    <t>1st mile</t>
  </si>
  <si>
    <t>Jv boys 4k-3860m</t>
  </si>
  <si>
    <t>3860m</t>
  </si>
  <si>
    <t>Wickman, Lindsey</t>
  </si>
  <si>
    <t>Aug 31st, 2006</t>
  </si>
  <si>
    <t>Lappe, Chris</t>
  </si>
  <si>
    <t>Harlow, Shane</t>
  </si>
  <si>
    <t>Kalka, Joe</t>
  </si>
  <si>
    <t>Hill</t>
  </si>
  <si>
    <t>Shafer, Paul</t>
  </si>
  <si>
    <t>Seyldmeyer, Bobbie</t>
  </si>
  <si>
    <t>Thomson, Brittney</t>
  </si>
  <si>
    <t>Houska, Samantha</t>
  </si>
  <si>
    <t>Biscotti, Amber</t>
  </si>
  <si>
    <t>Old Coyote, Carrie</t>
  </si>
  <si>
    <t>Parrish, Chanda</t>
  </si>
  <si>
    <t>True 5K course distance  4980</t>
  </si>
  <si>
    <t>Weather  Very windy, 75F</t>
  </si>
  <si>
    <t>Weather  Very Windy, 75</t>
  </si>
  <si>
    <t>Sept 9th, 2006</t>
  </si>
  <si>
    <t>Cox, Erin</t>
  </si>
  <si>
    <t>Sedlmajer, Bobbie</t>
  </si>
  <si>
    <t>True Distance 5120m</t>
  </si>
  <si>
    <t>4K Time</t>
  </si>
  <si>
    <t>11:24</t>
  </si>
  <si>
    <t>12:01</t>
  </si>
  <si>
    <t>11:55</t>
  </si>
  <si>
    <t>14:00</t>
  </si>
  <si>
    <t>True Distance 3850</t>
  </si>
  <si>
    <t>Corrected time</t>
  </si>
  <si>
    <t>5 k Time</t>
  </si>
  <si>
    <t>True Distance 2840</t>
  </si>
  <si>
    <t>3K Time</t>
  </si>
  <si>
    <t>Corrected Time</t>
  </si>
  <si>
    <t>4K time</t>
  </si>
  <si>
    <t>Weather - Very Windy, 70</t>
  </si>
  <si>
    <t>70, Very Windy</t>
  </si>
  <si>
    <t xml:space="preserve">Best </t>
  </si>
  <si>
    <t>Guess</t>
  </si>
  <si>
    <t>Mile</t>
  </si>
  <si>
    <t>2&amp;3 Avg</t>
  </si>
  <si>
    <t>White Dress, Warren</t>
  </si>
  <si>
    <t>Sept 12th</t>
  </si>
  <si>
    <t>GFC vs FS Duel</t>
  </si>
  <si>
    <t>8-14,   4K</t>
  </si>
  <si>
    <t>Top 7,   4K</t>
  </si>
  <si>
    <t>Remaining Girls, 4K</t>
  </si>
  <si>
    <t>Top Boys, 5K</t>
  </si>
  <si>
    <t>8-14 Boys, 5K</t>
  </si>
  <si>
    <t>Remaining Boys, 4k</t>
  </si>
  <si>
    <t xml:space="preserve">Olson, Gabe </t>
  </si>
  <si>
    <t xml:space="preserve">Kobilansky, Caleb </t>
  </si>
  <si>
    <t>Kobilansky, Joshua</t>
  </si>
  <si>
    <t>Rath, Alex</t>
  </si>
  <si>
    <t>Schafer, Paul</t>
  </si>
  <si>
    <t>24:06</t>
  </si>
  <si>
    <t>30:02</t>
  </si>
  <si>
    <t>24:07</t>
  </si>
  <si>
    <t>24:20</t>
  </si>
  <si>
    <t>24:14</t>
  </si>
  <si>
    <t>Sept 16th, 2006</t>
  </si>
  <si>
    <t>Mandan</t>
  </si>
  <si>
    <t>Boys 5K</t>
  </si>
  <si>
    <t>7&amp;8 Boys, 3K</t>
  </si>
  <si>
    <t>Sept 16, 2006</t>
  </si>
  <si>
    <t>JV Girls</t>
  </si>
  <si>
    <t>True distance 5137 m</t>
  </si>
  <si>
    <t>Cloudy, light wind, 65</t>
  </si>
  <si>
    <t>24:22</t>
  </si>
  <si>
    <t>24:30</t>
  </si>
  <si>
    <t>True distance 3838m</t>
  </si>
  <si>
    <t>Weather  cloudy, light wind, 65</t>
  </si>
  <si>
    <t>Sept 19th, 2006</t>
  </si>
  <si>
    <t>Bagley</t>
  </si>
  <si>
    <t xml:space="preserve">True distance </t>
  </si>
  <si>
    <t>7-9 Boys, 3200m</t>
  </si>
  <si>
    <t xml:space="preserve">Weather  </t>
  </si>
  <si>
    <t>Sept 19, 2006</t>
  </si>
  <si>
    <t>7-9 Girls, 3200m</t>
  </si>
  <si>
    <t>True distance 4925 m</t>
  </si>
  <si>
    <t>Sept 23rd, 2006</t>
  </si>
  <si>
    <t>Milaca</t>
  </si>
  <si>
    <t>4000m</t>
  </si>
  <si>
    <t>Rain, sloppy course, 50, med wind</t>
  </si>
  <si>
    <t>EGF</t>
  </si>
  <si>
    <t>Sept 28th, 2006</t>
  </si>
  <si>
    <t>McLauglin, Michael</t>
  </si>
  <si>
    <t>7-9 Boys, 3K</t>
  </si>
  <si>
    <t>Sept 30th, 2006</t>
  </si>
  <si>
    <t>Minot</t>
  </si>
  <si>
    <t>True distance  4954m</t>
  </si>
  <si>
    <t>24:38</t>
  </si>
  <si>
    <t>25:18</t>
  </si>
  <si>
    <t>Mnot</t>
  </si>
  <si>
    <t>Weather 75, no wind, sunny</t>
  </si>
  <si>
    <t>True distance 3961m</t>
  </si>
  <si>
    <t>25:32</t>
  </si>
  <si>
    <t>Oct 5th, 2006</t>
  </si>
  <si>
    <t>GF INV</t>
  </si>
  <si>
    <t>Briscotti, Amber</t>
  </si>
  <si>
    <t>70, med south wind, sunny</t>
  </si>
  <si>
    <t>24:43</t>
  </si>
  <si>
    <t>"Torrey, Andrew"</t>
  </si>
  <si>
    <t>"11:40"</t>
  </si>
  <si>
    <t>Oct 14th, 2006</t>
  </si>
  <si>
    <t>EDC - Osgood Fargo</t>
  </si>
  <si>
    <t>Oct 18th, 2006</t>
  </si>
  <si>
    <t xml:space="preserve">Weather: </t>
  </si>
  <si>
    <t>Varsity Girls 3K</t>
  </si>
  <si>
    <t>Oct 10-27-06</t>
  </si>
  <si>
    <t>State Meet - Jamestown</t>
  </si>
  <si>
    <t>Oct 27 - 06</t>
  </si>
  <si>
    <t>45, med wind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</si>
</sst>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34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5" xfId="0" applyNumberFormat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/>
    </xf>
    <xf numFmtId="20" fontId="0" fillId="0" borderId="41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20" fontId="0" fillId="0" borderId="45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0" xfId="0" applyBorder="1" applyAlignment="1">
      <alignment horizontal="center"/>
    </xf>
    <xf numFmtId="15" fontId="1" fillId="0" borderId="23" xfId="0" applyNumberFormat="1" applyFont="1" applyBorder="1" applyAlignment="1" quotePrefix="1">
      <alignment/>
    </xf>
    <xf numFmtId="15" fontId="1" fillId="0" borderId="23" xfId="0" applyNumberFormat="1" applyFont="1" applyBorder="1" applyAlignment="1">
      <alignment/>
    </xf>
    <xf numFmtId="20" fontId="0" fillId="0" borderId="28" xfId="0" applyNumberFormat="1" applyBorder="1" applyAlignment="1">
      <alignment horizontal="center"/>
    </xf>
    <xf numFmtId="20" fontId="0" fillId="0" borderId="46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34" xfId="0" applyNumberFormat="1" applyBorder="1" applyAlignment="1" quotePrefix="1">
      <alignment horizontal="center"/>
    </xf>
    <xf numFmtId="46" fontId="0" fillId="0" borderId="26" xfId="0" applyNumberFormat="1" applyBorder="1" applyAlignment="1">
      <alignment horizontal="center"/>
    </xf>
    <xf numFmtId="20" fontId="0" fillId="0" borderId="41" xfId="0" applyNumberFormat="1" applyBorder="1" applyAlignment="1">
      <alignment/>
    </xf>
    <xf numFmtId="20" fontId="0" fillId="0" borderId="38" xfId="0" applyNumberFormat="1" applyBorder="1" applyAlignment="1">
      <alignment/>
    </xf>
    <xf numFmtId="0" fontId="1" fillId="0" borderId="37" xfId="0" applyFont="1" applyBorder="1" applyAlignment="1">
      <alignment/>
    </xf>
    <xf numFmtId="20" fontId="0" fillId="0" borderId="47" xfId="0" applyNumberFormat="1" applyBorder="1" applyAlignment="1">
      <alignment horizontal="center"/>
    </xf>
    <xf numFmtId="0" fontId="7" fillId="0" borderId="48" xfId="0" applyFont="1" applyBorder="1" applyAlignment="1">
      <alignment/>
    </xf>
    <xf numFmtId="20" fontId="0" fillId="0" borderId="49" xfId="0" applyNumberFormat="1" applyBorder="1" applyAlignment="1">
      <alignment horizontal="center"/>
    </xf>
    <xf numFmtId="20" fontId="0" fillId="0" borderId="50" xfId="0" applyNumberFormat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20" fontId="0" fillId="0" borderId="53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7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8" xfId="0" applyFont="1" applyBorder="1" applyAlignment="1">
      <alignment/>
    </xf>
    <xf numFmtId="20" fontId="1" fillId="0" borderId="28" xfId="0" applyNumberFormat="1" applyFont="1" applyBorder="1" applyAlignment="1">
      <alignment horizontal="center"/>
    </xf>
    <xf numFmtId="20" fontId="1" fillId="0" borderId="27" xfId="0" applyNumberFormat="1" applyFont="1" applyBorder="1" applyAlignment="1">
      <alignment horizontal="center"/>
    </xf>
    <xf numFmtId="20" fontId="1" fillId="0" borderId="46" xfId="0" applyNumberFormat="1" applyFon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20" fontId="0" fillId="0" borderId="31" xfId="0" applyNumberFormat="1" applyBorder="1" applyAlignment="1" quotePrefix="1">
      <alignment horizontal="center"/>
    </xf>
    <xf numFmtId="46" fontId="0" fillId="0" borderId="30" xfId="0" applyNumberFormat="1" applyBorder="1" applyAlignment="1" quotePrefix="1">
      <alignment horizontal="center"/>
    </xf>
    <xf numFmtId="0" fontId="0" fillId="0" borderId="37" xfId="0" applyFont="1" applyBorder="1" applyAlignment="1">
      <alignment/>
    </xf>
    <xf numFmtId="20" fontId="0" fillId="0" borderId="54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20" fontId="0" fillId="0" borderId="5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55" xfId="0" applyFont="1" applyBorder="1" applyAlignment="1">
      <alignment/>
    </xf>
    <xf numFmtId="20" fontId="0" fillId="0" borderId="56" xfId="0" applyNumberFormat="1" applyBorder="1" applyAlignment="1">
      <alignment horizontal="center"/>
    </xf>
    <xf numFmtId="20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20" fontId="0" fillId="0" borderId="5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20" fontId="1" fillId="0" borderId="59" xfId="0" applyNumberFormat="1" applyFont="1" applyBorder="1" applyAlignment="1">
      <alignment horizontal="left"/>
    </xf>
    <xf numFmtId="20" fontId="0" fillId="0" borderId="34" xfId="0" applyNumberFormat="1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6" xfId="0" applyBorder="1" applyAlignment="1">
      <alignment/>
    </xf>
    <xf numFmtId="20" fontId="1" fillId="0" borderId="4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 horizontal="center"/>
    </xf>
    <xf numFmtId="20" fontId="1" fillId="0" borderId="31" xfId="0" applyNumberFormat="1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20" fontId="1" fillId="0" borderId="60" xfId="0" applyNumberFormat="1" applyFont="1" applyBorder="1" applyAlignment="1">
      <alignment horizontal="center"/>
    </xf>
    <xf numFmtId="46" fontId="1" fillId="0" borderId="60" xfId="0" applyNumberFormat="1" applyFont="1" applyBorder="1" applyAlignment="1">
      <alignment horizontal="center"/>
    </xf>
    <xf numFmtId="46" fontId="1" fillId="0" borderId="25" xfId="0" applyNumberFormat="1" applyFont="1" applyBorder="1" applyAlignment="1" quotePrefix="1">
      <alignment horizontal="center"/>
    </xf>
    <xf numFmtId="20" fontId="1" fillId="0" borderId="25" xfId="0" applyNumberFormat="1" applyFont="1" applyBorder="1" applyAlignment="1" quotePrefix="1">
      <alignment horizontal="center"/>
    </xf>
    <xf numFmtId="20" fontId="1" fillId="0" borderId="42" xfId="0" applyNumberFormat="1" applyFont="1" applyBorder="1" applyAlignment="1" quotePrefix="1">
      <alignment horizontal="center"/>
    </xf>
    <xf numFmtId="0" fontId="1" fillId="0" borderId="26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20" fontId="1" fillId="0" borderId="26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6" fontId="0" fillId="0" borderId="38" xfId="0" applyNumberFormat="1" applyBorder="1" applyAlignment="1" quotePrefix="1">
      <alignment horizontal="center"/>
    </xf>
    <xf numFmtId="0" fontId="0" fillId="0" borderId="25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48" xfId="0" applyFont="1" applyBorder="1" applyAlignment="1">
      <alignment/>
    </xf>
    <xf numFmtId="20" fontId="0" fillId="0" borderId="61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20" fontId="0" fillId="0" borderId="30" xfId="0" applyNumberFormat="1" applyBorder="1" applyAlignment="1" quotePrefix="1">
      <alignment horizontal="center"/>
    </xf>
    <xf numFmtId="0" fontId="0" fillId="0" borderId="62" xfId="0" applyFont="1" applyBorder="1" applyAlignment="1">
      <alignment/>
    </xf>
    <xf numFmtId="20" fontId="0" fillId="0" borderId="63" xfId="0" applyNumberFormat="1" applyBorder="1" applyAlignment="1">
      <alignment horizontal="center"/>
    </xf>
    <xf numFmtId="20" fontId="0" fillId="0" borderId="64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20" fontId="0" fillId="0" borderId="26" xfId="0" applyNumberFormat="1" applyBorder="1" applyAlignment="1" quotePrefix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5</xdr:row>
      <xdr:rowOff>76200</xdr:rowOff>
    </xdr:from>
    <xdr:to>
      <xdr:col>7</xdr:col>
      <xdr:colOff>857250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581025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581025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2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857250</xdr:colOff>
      <xdr:row>5</xdr:row>
      <xdr:rowOff>76200</xdr:rowOff>
    </xdr:from>
    <xdr:to>
      <xdr:col>9</xdr:col>
      <xdr:colOff>857250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2" name="Picture 5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3" name="Picture 6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4" name="Picture 7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5" name="Picture 8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5</xdr:row>
      <xdr:rowOff>38100</xdr:rowOff>
    </xdr:from>
    <xdr:to>
      <xdr:col>5</xdr:col>
      <xdr:colOff>200025</xdr:colOff>
      <xdr:row>7</xdr:row>
      <xdr:rowOff>295275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4775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5</xdr:row>
      <xdr:rowOff>47625</xdr:rowOff>
    </xdr:from>
    <xdr:to>
      <xdr:col>8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5</xdr:row>
      <xdr:rowOff>38100</xdr:rowOff>
    </xdr:from>
    <xdr:to>
      <xdr:col>8</xdr:col>
      <xdr:colOff>800100</xdr:colOff>
      <xdr:row>7</xdr:row>
      <xdr:rowOff>295275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04775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771525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572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5</xdr:row>
      <xdr:rowOff>76200</xdr:rowOff>
    </xdr:from>
    <xdr:to>
      <xdr:col>10</xdr:col>
      <xdr:colOff>752475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76200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05727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1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5</xdr:row>
      <xdr:rowOff>76200</xdr:rowOff>
    </xdr:from>
    <xdr:to>
      <xdr:col>10</xdr:col>
      <xdr:colOff>152400</xdr:colOff>
      <xdr:row>7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800100</xdr:colOff>
      <xdr:row>5</xdr:row>
      <xdr:rowOff>76200</xdr:rowOff>
    </xdr:from>
    <xdr:to>
      <xdr:col>10</xdr:col>
      <xdr:colOff>152400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8585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5</xdr:row>
      <xdr:rowOff>47625</xdr:rowOff>
    </xdr:from>
    <xdr:to>
      <xdr:col>7</xdr:col>
      <xdr:colOff>209550</xdr:colOff>
      <xdr:row>7</xdr:row>
      <xdr:rowOff>304800</xdr:rowOff>
    </xdr:to>
    <xdr:pic>
      <xdr:nvPicPr>
        <xdr:cNvPr id="1" name="Picture 2" descr="clip_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572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47625</xdr:rowOff>
    </xdr:from>
    <xdr:to>
      <xdr:col>10</xdr:col>
      <xdr:colOff>657225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057275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0%20400%20workou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sity"/>
      <sheetName val="maroon"/>
      <sheetName val="Gre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6:I33"/>
  <sheetViews>
    <sheetView zoomScalePageLayoutView="0" workbookViewId="0" topLeftCell="B3">
      <selection activeCell="H10" sqref="H10:I10"/>
    </sheetView>
  </sheetViews>
  <sheetFormatPr defaultColWidth="11.00390625" defaultRowHeight="15.75"/>
  <cols>
    <col min="1" max="2" width="11.00390625" style="0" customWidth="1"/>
    <col min="3" max="3" width="21.50390625" style="0" customWidth="1"/>
    <col min="4" max="4" width="11.00390625" style="0" customWidth="1"/>
    <col min="5" max="5" width="12.125" style="0" customWidth="1"/>
    <col min="6" max="6" width="14.00390625" style="0" customWidth="1"/>
    <col min="7" max="7" width="12.625" style="0" customWidth="1"/>
    <col min="8" max="8" width="12.625" style="40" customWidth="1"/>
    <col min="9" max="9" width="14.50390625" style="0" customWidth="1"/>
  </cols>
  <sheetData>
    <row r="5" ht="16.5" thickBot="1"/>
    <row r="6" spans="3:9" ht="21" customHeight="1">
      <c r="C6" s="15" t="s">
        <v>61</v>
      </c>
      <c r="D6" s="27" t="s">
        <v>44</v>
      </c>
      <c r="E6" s="27"/>
      <c r="F6" s="5"/>
      <c r="G6" s="15" t="s">
        <v>47</v>
      </c>
      <c r="H6" s="98"/>
      <c r="I6" s="16"/>
    </row>
    <row r="7" spans="3:9" ht="21" customHeight="1">
      <c r="C7" s="17" t="s">
        <v>45</v>
      </c>
      <c r="D7" s="1" t="s">
        <v>46</v>
      </c>
      <c r="E7" s="1"/>
      <c r="F7" s="6"/>
      <c r="G7" s="17"/>
      <c r="H7" s="99"/>
      <c r="I7" s="18"/>
    </row>
    <row r="8" spans="3:9" ht="19.5" customHeight="1" thickBot="1">
      <c r="C8" s="7" t="s">
        <v>47</v>
      </c>
      <c r="D8" s="2" t="s">
        <v>62</v>
      </c>
      <c r="E8" s="2"/>
      <c r="F8" s="8" t="s">
        <v>76</v>
      </c>
      <c r="G8" s="7"/>
      <c r="H8" s="100"/>
      <c r="I8" s="19"/>
    </row>
    <row r="9" spans="3:9" ht="21.75" customHeight="1" thickTop="1">
      <c r="C9" s="9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</row>
    <row r="10" spans="3:9" ht="24.75" customHeight="1">
      <c r="C10" s="29" t="s">
        <v>7</v>
      </c>
      <c r="D10" s="39">
        <v>0.2555555555555556</v>
      </c>
      <c r="E10" s="33">
        <f aca="true" t="shared" si="0" ref="E10:E15">+F10-D10</f>
        <v>0.27499999999999997</v>
      </c>
      <c r="F10" s="34">
        <v>0.5305555555555556</v>
      </c>
      <c r="G10" s="41">
        <v>0.6451388888888888</v>
      </c>
      <c r="H10" s="33">
        <f aca="true" t="shared" si="1" ref="H10:H15">+AVERAGE(D10,E10)</f>
        <v>0.2652777777777778</v>
      </c>
      <c r="I10" s="34">
        <f aca="true" t="shared" si="2" ref="I10:I15">+SUM(G10/3860)*1000</f>
        <v>0.16713442717328728</v>
      </c>
    </row>
    <row r="11" spans="3:9" ht="24.75" customHeight="1">
      <c r="C11" s="29" t="s">
        <v>2</v>
      </c>
      <c r="D11" s="39">
        <v>0.2673611111111111</v>
      </c>
      <c r="E11" s="33">
        <f t="shared" si="0"/>
        <v>0.2881944444444445</v>
      </c>
      <c r="F11" s="34">
        <v>0.5555555555555556</v>
      </c>
      <c r="G11" s="41">
        <v>0.68125</v>
      </c>
      <c r="H11" s="33">
        <f t="shared" si="1"/>
        <v>0.2777777777777778</v>
      </c>
      <c r="I11" s="34">
        <f t="shared" si="2"/>
        <v>0.17648963730569947</v>
      </c>
    </row>
    <row r="12" spans="3:9" ht="24.75" customHeight="1">
      <c r="C12" s="29" t="s">
        <v>48</v>
      </c>
      <c r="D12" s="39">
        <v>0.27291666666666664</v>
      </c>
      <c r="E12" s="33">
        <f t="shared" si="0"/>
        <v>0.29791666666666666</v>
      </c>
      <c r="F12" s="34">
        <v>0.5708333333333333</v>
      </c>
      <c r="G12" s="41">
        <v>0.6881944444444444</v>
      </c>
      <c r="H12" s="33">
        <f t="shared" si="1"/>
        <v>0.28541666666666665</v>
      </c>
      <c r="I12" s="34">
        <f t="shared" si="2"/>
        <v>0.1782887161773172</v>
      </c>
    </row>
    <row r="13" spans="3:9" ht="24.75" customHeight="1">
      <c r="C13" s="29" t="s">
        <v>63</v>
      </c>
      <c r="D13" s="39">
        <v>0.27152777777777776</v>
      </c>
      <c r="E13" s="33">
        <f t="shared" si="0"/>
        <v>0.3034722222222222</v>
      </c>
      <c r="F13" s="34">
        <v>0.575</v>
      </c>
      <c r="G13" s="41">
        <v>0.6972222222222223</v>
      </c>
      <c r="H13" s="33">
        <f t="shared" si="1"/>
        <v>0.2875</v>
      </c>
      <c r="I13" s="34">
        <f t="shared" si="2"/>
        <v>0.1806275187104203</v>
      </c>
    </row>
    <row r="14" spans="3:9" ht="24.75" customHeight="1">
      <c r="C14" s="29" t="s">
        <v>57</v>
      </c>
      <c r="D14" s="39">
        <v>0.29444444444444445</v>
      </c>
      <c r="E14" s="33">
        <f t="shared" si="0"/>
        <v>0.31875000000000003</v>
      </c>
      <c r="F14" s="34">
        <v>0.6131944444444445</v>
      </c>
      <c r="G14" s="41">
        <v>0.7375</v>
      </c>
      <c r="H14" s="33">
        <f t="shared" si="1"/>
        <v>0.30659722222222224</v>
      </c>
      <c r="I14" s="34">
        <f t="shared" si="2"/>
        <v>0.19106217616580312</v>
      </c>
    </row>
    <row r="15" spans="3:9" ht="24.75" customHeight="1">
      <c r="C15" s="29" t="s">
        <v>5</v>
      </c>
      <c r="D15" s="39">
        <v>0.31527777777777777</v>
      </c>
      <c r="E15" s="33">
        <f t="shared" si="0"/>
        <v>0.3375</v>
      </c>
      <c r="F15" s="34">
        <v>0.6527777777777778</v>
      </c>
      <c r="G15" s="41">
        <v>0.7861111111111111</v>
      </c>
      <c r="H15" s="33">
        <f t="shared" si="1"/>
        <v>0.3263888888888889</v>
      </c>
      <c r="I15" s="34">
        <f t="shared" si="2"/>
        <v>0.20365572826712722</v>
      </c>
    </row>
    <row r="16" spans="3:9" ht="24.75" customHeight="1">
      <c r="C16" s="29" t="s">
        <v>47</v>
      </c>
      <c r="D16" s="39"/>
      <c r="E16" s="33"/>
      <c r="F16" s="34"/>
      <c r="G16" s="41"/>
      <c r="H16" s="33"/>
      <c r="I16" s="34"/>
    </row>
    <row r="17" spans="3:9" ht="24.75" customHeight="1">
      <c r="C17" s="29"/>
      <c r="D17" s="39"/>
      <c r="E17" s="33"/>
      <c r="F17" s="34"/>
      <c r="G17" s="41"/>
      <c r="H17" s="33"/>
      <c r="I17" s="34"/>
    </row>
    <row r="18" spans="3:9" ht="24.75" customHeight="1" thickBot="1">
      <c r="C18" s="88" t="s">
        <v>1</v>
      </c>
      <c r="D18" s="121" t="s">
        <v>74</v>
      </c>
      <c r="E18" s="90"/>
      <c r="F18" s="85"/>
      <c r="G18" s="91" t="s">
        <v>47</v>
      </c>
      <c r="H18" s="90"/>
      <c r="I18" s="92"/>
    </row>
    <row r="19" spans="3:9" ht="24.75" customHeight="1" thickTop="1">
      <c r="C19" s="47" t="s">
        <v>64</v>
      </c>
      <c r="D19" s="59">
        <v>0.31875</v>
      </c>
      <c r="E19" s="28"/>
      <c r="F19" s="25"/>
      <c r="G19" s="63">
        <v>0.5708333333333333</v>
      </c>
      <c r="H19" s="33">
        <f aca="true" t="shared" si="3" ref="H19:H24">+AVERAGE(D19,E19)</f>
        <v>0.31875</v>
      </c>
      <c r="I19" s="34">
        <f aca="true" t="shared" si="4" ref="I19:I24">+SUM(G19/3000)*1000</f>
        <v>0.19027777777777777</v>
      </c>
    </row>
    <row r="20" spans="3:9" ht="24.75" customHeight="1">
      <c r="C20" s="29" t="s">
        <v>65</v>
      </c>
      <c r="D20" s="39">
        <v>0.3201388888888889</v>
      </c>
      <c r="E20" s="35"/>
      <c r="F20" s="36"/>
      <c r="G20" s="41">
        <v>0.5784722222222222</v>
      </c>
      <c r="H20" s="33">
        <f t="shared" si="3"/>
        <v>0.3201388888888889</v>
      </c>
      <c r="I20" s="34">
        <f t="shared" si="4"/>
        <v>0.19282407407407404</v>
      </c>
    </row>
    <row r="21" spans="3:9" ht="24.75" customHeight="1">
      <c r="C21" s="119" t="s">
        <v>77</v>
      </c>
      <c r="D21" s="39">
        <v>0.34861111111111115</v>
      </c>
      <c r="E21" s="35"/>
      <c r="F21" s="36"/>
      <c r="G21" s="41">
        <v>0.6027777777777777</v>
      </c>
      <c r="H21" s="33">
        <f t="shared" si="3"/>
        <v>0.34861111111111115</v>
      </c>
      <c r="I21" s="34">
        <f t="shared" si="4"/>
        <v>0.2009259259259259</v>
      </c>
    </row>
    <row r="22" spans="3:9" ht="24.75" customHeight="1">
      <c r="C22" s="29" t="s">
        <v>66</v>
      </c>
      <c r="D22" s="39">
        <v>0.3347222222222222</v>
      </c>
      <c r="E22" s="35"/>
      <c r="F22" s="36"/>
      <c r="G22" s="41">
        <v>0.6138888888888888</v>
      </c>
      <c r="H22" s="33">
        <f t="shared" si="3"/>
        <v>0.3347222222222222</v>
      </c>
      <c r="I22" s="34">
        <f t="shared" si="4"/>
        <v>0.2046296296296296</v>
      </c>
    </row>
    <row r="23" spans="3:9" ht="24.75" customHeight="1">
      <c r="C23" s="29" t="s">
        <v>42</v>
      </c>
      <c r="D23" s="39">
        <v>0.3527777777777778</v>
      </c>
      <c r="E23" s="35"/>
      <c r="F23" s="36"/>
      <c r="G23" s="41">
        <v>0.6319444444444444</v>
      </c>
      <c r="H23" s="33">
        <f t="shared" si="3"/>
        <v>0.3527777777777778</v>
      </c>
      <c r="I23" s="34">
        <f t="shared" si="4"/>
        <v>0.21064814814814814</v>
      </c>
    </row>
    <row r="24" spans="3:9" ht="24.75" customHeight="1">
      <c r="C24" s="119" t="s">
        <v>0</v>
      </c>
      <c r="D24" s="39">
        <v>0.3527777777777778</v>
      </c>
      <c r="E24" s="35"/>
      <c r="F24" s="36"/>
      <c r="G24" s="41">
        <v>0.6361111111111112</v>
      </c>
      <c r="H24" s="33">
        <f t="shared" si="3"/>
        <v>0.3527777777777778</v>
      </c>
      <c r="I24" s="34">
        <f t="shared" si="4"/>
        <v>0.21203703703703705</v>
      </c>
    </row>
    <row r="25" spans="3:9" ht="24.75" customHeight="1">
      <c r="C25" s="10"/>
      <c r="D25" s="31"/>
      <c r="E25" s="35"/>
      <c r="F25" s="36"/>
      <c r="G25" s="20"/>
      <c r="H25" s="35"/>
      <c r="I25" s="11"/>
    </row>
    <row r="26" spans="3:9" ht="24.75" customHeight="1">
      <c r="C26" s="10"/>
      <c r="D26" s="31"/>
      <c r="E26" s="35"/>
      <c r="F26" s="36"/>
      <c r="G26" s="20"/>
      <c r="H26" s="35"/>
      <c r="I26" s="11"/>
    </row>
    <row r="27" spans="3:9" ht="24.75" customHeight="1">
      <c r="C27" s="10"/>
      <c r="D27" s="31"/>
      <c r="E27" s="35"/>
      <c r="F27" s="36"/>
      <c r="G27" s="20"/>
      <c r="H27" s="35"/>
      <c r="I27" s="11"/>
    </row>
    <row r="28" spans="3:9" ht="24.75" customHeight="1" thickBot="1">
      <c r="C28" s="12"/>
      <c r="D28" s="32"/>
      <c r="E28" s="37"/>
      <c r="F28" s="38"/>
      <c r="G28" s="21"/>
      <c r="H28" s="37"/>
      <c r="I28" s="14"/>
    </row>
    <row r="29" ht="15.75">
      <c r="D29" s="40"/>
    </row>
    <row r="30" ht="15.75">
      <c r="D30" s="40"/>
    </row>
    <row r="31" ht="15.75">
      <c r="D31" s="40"/>
    </row>
    <row r="32" ht="15.75">
      <c r="D32" s="40"/>
    </row>
    <row r="33" ht="15.75">
      <c r="D33" s="40"/>
    </row>
  </sheetData>
  <sheetProtection/>
  <printOptions/>
  <pageMargins left="0.5" right="0.5" top="1" bottom="0.5" header="0.5" footer="0.5"/>
  <pageSetup fitToHeight="1" fitToWidth="1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J24"/>
  <sheetViews>
    <sheetView zoomScale="67" zoomScaleNormal="67" zoomScalePageLayoutView="0" workbookViewId="0" topLeftCell="C3">
      <selection activeCell="A10" sqref="A1:IV16384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3.50390625" style="0" customWidth="1"/>
    <col min="5" max="5" width="15.753906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8" t="s">
        <v>138</v>
      </c>
      <c r="D6" s="27" t="s">
        <v>135</v>
      </c>
      <c r="E6" s="27"/>
      <c r="F6" s="5"/>
      <c r="G6" s="15" t="s">
        <v>47</v>
      </c>
      <c r="H6" s="27"/>
      <c r="I6" s="16"/>
    </row>
    <row r="7" spans="3:9" ht="15.75">
      <c r="C7" s="17" t="s">
        <v>145</v>
      </c>
      <c r="D7" s="1" t="s">
        <v>47</v>
      </c>
      <c r="F7" s="6"/>
      <c r="G7" s="17"/>
      <c r="H7" s="53"/>
      <c r="I7" s="18"/>
    </row>
    <row r="8" spans="3:9" ht="27.75" customHeight="1" thickBot="1">
      <c r="C8" s="7" t="s">
        <v>47</v>
      </c>
      <c r="D8" s="2" t="s">
        <v>144</v>
      </c>
      <c r="E8" s="2"/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30.75" customHeight="1">
      <c r="C10" s="48" t="s">
        <v>7</v>
      </c>
      <c r="D10" s="39">
        <v>0.24930555555555556</v>
      </c>
      <c r="E10" s="33">
        <f aca="true" t="shared" si="0" ref="E10:E16">+F10-D10</f>
        <v>0.26736111111111116</v>
      </c>
      <c r="F10" s="34">
        <v>0.5166666666666667</v>
      </c>
      <c r="G10" s="41">
        <v>0.642361111111111</v>
      </c>
      <c r="H10" s="33">
        <f aca="true" t="shared" si="1" ref="H10:H16">+AVERAGE(D10,E10)</f>
        <v>0.25833333333333336</v>
      </c>
      <c r="I10" s="61">
        <f aca="true" t="shared" si="2" ref="I10:I16">(+G10/3838)*1000</f>
        <v>0.16736871055526603</v>
      </c>
      <c r="J10" s="123">
        <f aca="true" t="shared" si="3" ref="J10:J16">+I10*4</f>
        <v>0.6694748422210641</v>
      </c>
    </row>
    <row r="11" spans="3:10" ht="30.75" customHeight="1">
      <c r="C11" s="48" t="s">
        <v>2</v>
      </c>
      <c r="D11" s="39">
        <v>0.2548611111111111</v>
      </c>
      <c r="E11" s="33">
        <f t="shared" si="0"/>
        <v>0.2798611111111111</v>
      </c>
      <c r="F11" s="34">
        <v>0.5347222222222222</v>
      </c>
      <c r="G11" s="41">
        <v>0.6736111111111112</v>
      </c>
      <c r="H11" s="33">
        <f t="shared" si="1"/>
        <v>0.2673611111111111</v>
      </c>
      <c r="I11" s="61">
        <f t="shared" si="2"/>
        <v>0.17551097214984657</v>
      </c>
      <c r="J11" s="123">
        <f t="shared" si="3"/>
        <v>0.7020438885993863</v>
      </c>
    </row>
    <row r="12" spans="3:10" ht="30.75" customHeight="1">
      <c r="C12" s="48" t="s">
        <v>95</v>
      </c>
      <c r="D12" s="39">
        <v>0.2590277777777778</v>
      </c>
      <c r="E12" s="33">
        <f t="shared" si="0"/>
        <v>0.28958333333333325</v>
      </c>
      <c r="F12" s="34">
        <v>0.548611111111111</v>
      </c>
      <c r="G12" s="41">
        <v>0.6833333333333332</v>
      </c>
      <c r="H12" s="33">
        <f t="shared" si="1"/>
        <v>0.2743055555555555</v>
      </c>
      <c r="I12" s="61">
        <f t="shared" si="2"/>
        <v>0.17804412020149382</v>
      </c>
      <c r="J12" s="123">
        <f t="shared" si="3"/>
        <v>0.7121764808059753</v>
      </c>
    </row>
    <row r="13" spans="3:10" ht="30.75" customHeight="1">
      <c r="C13" s="48" t="s">
        <v>48</v>
      </c>
      <c r="D13" s="39">
        <v>0.2611111111111111</v>
      </c>
      <c r="E13" s="33">
        <f t="shared" si="0"/>
        <v>0.2902777777777777</v>
      </c>
      <c r="F13" s="34">
        <v>0.5513888888888888</v>
      </c>
      <c r="G13" s="41">
        <v>0.6875</v>
      </c>
      <c r="H13" s="33">
        <f t="shared" si="1"/>
        <v>0.2756944444444444</v>
      </c>
      <c r="I13" s="61">
        <f t="shared" si="2"/>
        <v>0.17912975508077122</v>
      </c>
      <c r="J13" s="123">
        <f t="shared" si="3"/>
        <v>0.7165190203230849</v>
      </c>
    </row>
    <row r="14" spans="3:10" ht="30.75" customHeight="1">
      <c r="C14" s="48" t="s">
        <v>56</v>
      </c>
      <c r="D14" s="39">
        <v>0.2611111111111111</v>
      </c>
      <c r="E14" s="33">
        <f t="shared" si="0"/>
        <v>0.29305555555555557</v>
      </c>
      <c r="F14" s="34">
        <v>0.5541666666666667</v>
      </c>
      <c r="G14" s="41">
        <v>0.6909722222222222</v>
      </c>
      <c r="H14" s="33">
        <f t="shared" si="1"/>
        <v>0.27708333333333335</v>
      </c>
      <c r="I14" s="61">
        <f t="shared" si="2"/>
        <v>0.1800344508135024</v>
      </c>
      <c r="J14" s="123">
        <f t="shared" si="3"/>
        <v>0.7201378032540096</v>
      </c>
    </row>
    <row r="15" spans="3:10" ht="30.75" customHeight="1">
      <c r="C15" s="48" t="s">
        <v>57</v>
      </c>
      <c r="D15" s="39">
        <v>0.2708333333333333</v>
      </c>
      <c r="E15" s="33">
        <f t="shared" si="0"/>
        <v>0.3013888888888889</v>
      </c>
      <c r="F15" s="34">
        <v>0.5722222222222222</v>
      </c>
      <c r="G15" s="41">
        <v>0.7076388888888889</v>
      </c>
      <c r="H15" s="33">
        <f t="shared" si="1"/>
        <v>0.2861111111111111</v>
      </c>
      <c r="I15" s="61">
        <f t="shared" si="2"/>
        <v>0.18437699033061203</v>
      </c>
      <c r="J15" s="123">
        <f t="shared" si="3"/>
        <v>0.7375079613224481</v>
      </c>
    </row>
    <row r="16" spans="3:10" ht="30.75" customHeight="1">
      <c r="C16" s="48" t="s">
        <v>3</v>
      </c>
      <c r="D16" s="39">
        <v>0.28611111111111115</v>
      </c>
      <c r="E16" s="33">
        <f t="shared" si="0"/>
        <v>0.32777777777777767</v>
      </c>
      <c r="F16" s="34">
        <v>0.6138888888888888</v>
      </c>
      <c r="G16" s="41">
        <v>0.7680555555555556</v>
      </c>
      <c r="H16" s="33">
        <f t="shared" si="1"/>
        <v>0.3069444444444444</v>
      </c>
      <c r="I16" s="61">
        <f t="shared" si="2"/>
        <v>0.20011869608013433</v>
      </c>
      <c r="J16" s="123">
        <f t="shared" si="3"/>
        <v>0.8004747843205373</v>
      </c>
    </row>
    <row r="17" spans="3:9" ht="12" customHeight="1">
      <c r="C17" s="48"/>
      <c r="D17" s="39"/>
      <c r="E17" s="33"/>
      <c r="F17" s="34"/>
      <c r="G17" s="41"/>
      <c r="H17" s="33"/>
      <c r="I17" s="34"/>
    </row>
    <row r="18" spans="3:9" ht="18.75" customHeight="1" thickBot="1">
      <c r="C18" s="171" t="s">
        <v>139</v>
      </c>
      <c r="D18" s="82"/>
      <c r="E18" s="83"/>
      <c r="F18" s="87"/>
      <c r="G18" s="86"/>
      <c r="H18" s="83"/>
      <c r="I18" s="87"/>
    </row>
    <row r="19" spans="3:10" ht="30.75" customHeight="1" thickTop="1">
      <c r="C19" s="48" t="s">
        <v>64</v>
      </c>
      <c r="D19" s="39">
        <v>0.2881944444444445</v>
      </c>
      <c r="E19" s="33">
        <f>+F19-D19</f>
        <v>0.3201388888888888</v>
      </c>
      <c r="F19" s="34">
        <v>0.6083333333333333</v>
      </c>
      <c r="G19" s="41">
        <v>0.7534722222222222</v>
      </c>
      <c r="H19" s="33">
        <f>+AVERAGE(D19,E19)</f>
        <v>0.30416666666666664</v>
      </c>
      <c r="I19" s="61">
        <f>(+G19/3838)*1000</f>
        <v>0.19631897400266343</v>
      </c>
      <c r="J19" s="123">
        <f>+I19*4</f>
        <v>0.7852758960106537</v>
      </c>
    </row>
    <row r="20" spans="3:10" ht="30.75" customHeight="1">
      <c r="C20" s="48" t="s">
        <v>65</v>
      </c>
      <c r="D20" s="39">
        <v>0.29444444444444445</v>
      </c>
      <c r="E20" s="33">
        <f>+F20-D20</f>
        <v>0.34236111111111106</v>
      </c>
      <c r="F20" s="34">
        <v>0.6368055555555555</v>
      </c>
      <c r="G20" s="41">
        <v>0.7986111111111112</v>
      </c>
      <c r="H20" s="33">
        <f>+AVERAGE(D20,E20)</f>
        <v>0.31840277777777776</v>
      </c>
      <c r="I20" s="61">
        <f>(+G20/3838)*1000</f>
        <v>0.2080800185281686</v>
      </c>
      <c r="J20" s="123">
        <f>+I20*4</f>
        <v>0.8323200741126744</v>
      </c>
    </row>
    <row r="21" spans="3:10" ht="30.75" customHeight="1">
      <c r="C21" s="48" t="s">
        <v>42</v>
      </c>
      <c r="D21" s="39">
        <v>0.3159722222222222</v>
      </c>
      <c r="E21" s="33">
        <f>+F21-D21</f>
        <v>0.3701388888888888</v>
      </c>
      <c r="F21" s="34">
        <v>0.686111111111111</v>
      </c>
      <c r="G21" s="41">
        <v>0.8479166666666668</v>
      </c>
      <c r="H21" s="33">
        <f>+AVERAGE(D21,E21)</f>
        <v>0.3430555555555555</v>
      </c>
      <c r="I21" s="61">
        <f>(+G21/3838)*1000</f>
        <v>0.22092669793295122</v>
      </c>
      <c r="J21" s="123">
        <f>+I21*4</f>
        <v>0.8837067917318049</v>
      </c>
    </row>
    <row r="22" spans="3:10" ht="30.75" customHeight="1">
      <c r="C22" s="48" t="s">
        <v>77</v>
      </c>
      <c r="D22" s="39">
        <v>0.31527777777777777</v>
      </c>
      <c r="E22" s="33">
        <f>+F22-D22</f>
        <v>0.3666666666666667</v>
      </c>
      <c r="F22" s="34">
        <v>0.6819444444444445</v>
      </c>
      <c r="G22" s="41">
        <v>0.8513888888888889</v>
      </c>
      <c r="H22" s="33">
        <f>+AVERAGE(D22,E22)</f>
        <v>0.34097222222222223</v>
      </c>
      <c r="I22" s="61">
        <f>(+G22/3838)*1000</f>
        <v>0.22183139366568236</v>
      </c>
      <c r="J22" s="123">
        <f>+I22*4</f>
        <v>0.8873255746627294</v>
      </c>
    </row>
    <row r="23" spans="3:10" ht="30.75" customHeight="1">
      <c r="C23" s="48" t="s">
        <v>86</v>
      </c>
      <c r="D23" s="39">
        <v>0.3375</v>
      </c>
      <c r="E23" s="33">
        <f>+F23-D23</f>
        <v>0.39236111111111105</v>
      </c>
      <c r="F23" s="34">
        <v>0.7298611111111111</v>
      </c>
      <c r="G23" s="41">
        <v>0.9041666666666667</v>
      </c>
      <c r="H23" s="33">
        <f>+AVERAGE(D23,E23)</f>
        <v>0.36493055555555554</v>
      </c>
      <c r="I23" s="61">
        <f>(+G23/3838)*1000</f>
        <v>0.23558276880319612</v>
      </c>
      <c r="J23" s="123">
        <f>+I23*4</f>
        <v>0.9423310752127845</v>
      </c>
    </row>
    <row r="24" spans="3:9" ht="18.75" customHeight="1">
      <c r="C24" s="29"/>
      <c r="D24" s="31"/>
      <c r="E24" s="33"/>
      <c r="F24" s="34"/>
      <c r="G24" s="41"/>
      <c r="H24" s="33"/>
      <c r="I24" s="34"/>
    </row>
  </sheetData>
  <sheetProtection/>
  <printOptions/>
  <pageMargins left="0.5" right="0.5" top="0.5" bottom="0.5" header="0.5" footer="0.5"/>
  <pageSetup orientation="portrait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3"/>
  <sheetViews>
    <sheetView zoomScalePageLayoutView="0" workbookViewId="0" topLeftCell="A7">
      <selection activeCell="C15" sqref="C15"/>
    </sheetView>
  </sheetViews>
  <sheetFormatPr defaultColWidth="11.00390625" defaultRowHeight="15.75"/>
  <cols>
    <col min="1" max="2" width="2.625" style="0" customWidth="1"/>
    <col min="3" max="3" width="21.375" style="0" customWidth="1"/>
    <col min="4" max="4" width="13.50390625" style="0" customWidth="1"/>
    <col min="5" max="5" width="15.753906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8" t="s">
        <v>151</v>
      </c>
      <c r="D6" s="27" t="s">
        <v>147</v>
      </c>
      <c r="E6" s="27"/>
      <c r="F6" s="5"/>
      <c r="G6" s="15" t="s">
        <v>47</v>
      </c>
      <c r="H6" s="27"/>
      <c r="I6" s="16"/>
    </row>
    <row r="7" spans="3:9" ht="15.75">
      <c r="C7" s="17" t="s">
        <v>150</v>
      </c>
      <c r="D7" s="1" t="s">
        <v>47</v>
      </c>
      <c r="F7" s="6"/>
      <c r="G7" s="17"/>
      <c r="H7" s="53"/>
      <c r="I7" s="18"/>
    </row>
    <row r="8" spans="3:9" ht="27.75" customHeight="1" thickBot="1">
      <c r="C8" s="7" t="s">
        <v>47</v>
      </c>
      <c r="D8" s="2" t="s">
        <v>148</v>
      </c>
      <c r="E8" s="100">
        <v>4000</v>
      </c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30.75" customHeight="1">
      <c r="C10" s="48" t="s">
        <v>87</v>
      </c>
      <c r="D10" s="39">
        <v>0.3666666666666667</v>
      </c>
      <c r="E10" s="33">
        <f>+F10-D10</f>
        <v>0.4194444444444444</v>
      </c>
      <c r="F10" s="34">
        <v>0.7861111111111111</v>
      </c>
      <c r="G10" s="41">
        <v>0.9708333333333333</v>
      </c>
      <c r="H10" s="60">
        <f>+AVERAGE(D10,E10)</f>
        <v>0.39305555555555555</v>
      </c>
      <c r="I10" s="61">
        <f>(+G10/4000)*1000</f>
        <v>0.24270833333333333</v>
      </c>
      <c r="J10" s="123"/>
    </row>
    <row r="11" spans="3:10" ht="30.75" customHeight="1">
      <c r="C11" s="48" t="s">
        <v>86</v>
      </c>
      <c r="D11" s="39">
        <v>0.3736111111111111</v>
      </c>
      <c r="E11" s="33">
        <f>+F11-D11</f>
        <v>0.42708333333333326</v>
      </c>
      <c r="F11" s="34">
        <v>0.8006944444444444</v>
      </c>
      <c r="G11" s="41">
        <v>0.9777777777777777</v>
      </c>
      <c r="H11" s="60">
        <f>+AVERAGE(D11,E11)</f>
        <v>0.4003472222222222</v>
      </c>
      <c r="I11" s="61">
        <f>(+G11/4000)*1000</f>
        <v>0.24444444444444444</v>
      </c>
      <c r="J11" s="123"/>
    </row>
    <row r="12" spans="3:9" ht="12" customHeight="1">
      <c r="C12" s="48"/>
      <c r="D12" s="39"/>
      <c r="E12" s="33"/>
      <c r="F12" s="34"/>
      <c r="G12" s="41"/>
      <c r="H12" s="33"/>
      <c r="I12" s="34"/>
    </row>
    <row r="13" spans="3:9" ht="18.75" customHeight="1" thickBot="1">
      <c r="C13" s="180" t="s">
        <v>152</v>
      </c>
      <c r="D13" s="82"/>
      <c r="E13" s="83"/>
      <c r="F13" s="87"/>
      <c r="G13" s="86"/>
      <c r="H13" s="83"/>
      <c r="I13" s="87"/>
    </row>
    <row r="14" spans="3:10" ht="30.75" customHeight="1" thickTop="1">
      <c r="C14" s="48" t="s">
        <v>64</v>
      </c>
      <c r="D14" s="39">
        <v>0.2888888888888889</v>
      </c>
      <c r="E14" s="33">
        <f aca="true" t="shared" si="0" ref="E14:E21">+F14-D14</f>
        <v>0.32222222222222213</v>
      </c>
      <c r="F14" s="34">
        <v>0.611111111111111</v>
      </c>
      <c r="G14" s="41">
        <f aca="true" t="shared" si="1" ref="G14:G21">+F14</f>
        <v>0.611111111111111</v>
      </c>
      <c r="H14" s="60">
        <f>+AVERAGE(D14,E14)</f>
        <v>0.3055555555555555</v>
      </c>
      <c r="I14" s="61">
        <f>(+G14/3200)*1000</f>
        <v>0.1909722222222222</v>
      </c>
      <c r="J14" s="123"/>
    </row>
    <row r="15" spans="3:10" ht="30.75" customHeight="1">
      <c r="C15" s="48" t="s">
        <v>65</v>
      </c>
      <c r="D15" s="39">
        <v>0.2972222222222222</v>
      </c>
      <c r="E15" s="33">
        <f t="shared" si="0"/>
        <v>0.32916666666666666</v>
      </c>
      <c r="F15" s="34">
        <v>0.6263888888888889</v>
      </c>
      <c r="G15" s="41">
        <f t="shared" si="1"/>
        <v>0.6263888888888889</v>
      </c>
      <c r="H15" s="60">
        <f aca="true" t="shared" si="2" ref="H15:H21">+AVERAGE(D15,E15)</f>
        <v>0.31319444444444444</v>
      </c>
      <c r="I15" s="61">
        <f aca="true" t="shared" si="3" ref="I15:I21">(+G15/3200)*1000</f>
        <v>0.1957465277777778</v>
      </c>
      <c r="J15" s="123"/>
    </row>
    <row r="16" spans="3:10" ht="30.75" customHeight="1">
      <c r="C16" s="48" t="s">
        <v>42</v>
      </c>
      <c r="D16" s="39">
        <v>0.3090277777777778</v>
      </c>
      <c r="E16" s="33">
        <f t="shared" si="0"/>
        <v>0.3256944444444444</v>
      </c>
      <c r="F16" s="34">
        <v>0.6347222222222222</v>
      </c>
      <c r="G16" s="41">
        <f t="shared" si="1"/>
        <v>0.6347222222222222</v>
      </c>
      <c r="H16" s="60">
        <f t="shared" si="2"/>
        <v>0.3173611111111111</v>
      </c>
      <c r="I16" s="61">
        <f t="shared" si="3"/>
        <v>0.19835069444444445</v>
      </c>
      <c r="J16" s="123"/>
    </row>
    <row r="17" spans="3:10" ht="30.75" customHeight="1">
      <c r="C17" s="48" t="s">
        <v>85</v>
      </c>
      <c r="D17" s="39">
        <v>0.3090277777777778</v>
      </c>
      <c r="E17" s="33">
        <f t="shared" si="0"/>
        <v>0.3402777777777778</v>
      </c>
      <c r="F17" s="34">
        <v>0.6493055555555556</v>
      </c>
      <c r="G17" s="41">
        <f t="shared" si="1"/>
        <v>0.6493055555555556</v>
      </c>
      <c r="H17" s="60">
        <f t="shared" si="2"/>
        <v>0.3246527777777778</v>
      </c>
      <c r="I17" s="61">
        <f t="shared" si="3"/>
        <v>0.2029079861111111</v>
      </c>
      <c r="J17" s="123"/>
    </row>
    <row r="18" spans="3:10" ht="30.75" customHeight="1">
      <c r="C18" s="48" t="s">
        <v>77</v>
      </c>
      <c r="D18" s="39">
        <v>0.3138888888888889</v>
      </c>
      <c r="E18" s="33">
        <f t="shared" si="0"/>
        <v>0.34444444444444444</v>
      </c>
      <c r="F18" s="34">
        <v>0.6583333333333333</v>
      </c>
      <c r="G18" s="41">
        <f t="shared" si="1"/>
        <v>0.6583333333333333</v>
      </c>
      <c r="H18" s="60">
        <f t="shared" si="2"/>
        <v>0.32916666666666666</v>
      </c>
      <c r="I18" s="61">
        <f t="shared" si="3"/>
        <v>0.20572916666666666</v>
      </c>
      <c r="J18" s="123"/>
    </row>
    <row r="19" spans="3:10" ht="30.75" customHeight="1">
      <c r="C19" s="48" t="s">
        <v>89</v>
      </c>
      <c r="D19" s="39">
        <v>0.3625</v>
      </c>
      <c r="E19" s="33">
        <f t="shared" si="0"/>
        <v>0.3729166666666666</v>
      </c>
      <c r="F19" s="34">
        <v>0.7354166666666666</v>
      </c>
      <c r="G19" s="41">
        <f t="shared" si="1"/>
        <v>0.7354166666666666</v>
      </c>
      <c r="H19" s="60">
        <f t="shared" si="2"/>
        <v>0.3677083333333333</v>
      </c>
      <c r="I19" s="61">
        <f t="shared" si="3"/>
        <v>0.22981770833333331</v>
      </c>
      <c r="J19" s="123"/>
    </row>
    <row r="20" spans="3:10" ht="30.75" customHeight="1">
      <c r="C20" s="48" t="s">
        <v>88</v>
      </c>
      <c r="D20" s="39">
        <v>0.3638888888888889</v>
      </c>
      <c r="E20" s="33">
        <f t="shared" si="0"/>
        <v>0.38125000000000003</v>
      </c>
      <c r="F20" s="34">
        <v>0.7451388888888889</v>
      </c>
      <c r="G20" s="41">
        <f t="shared" si="1"/>
        <v>0.7451388888888889</v>
      </c>
      <c r="H20" s="60">
        <f t="shared" si="2"/>
        <v>0.37256944444444445</v>
      </c>
      <c r="I20" s="61">
        <f t="shared" si="3"/>
        <v>0.2328559027777778</v>
      </c>
      <c r="J20" s="123"/>
    </row>
    <row r="21" spans="3:10" ht="30.75" customHeight="1">
      <c r="C21" s="48" t="s">
        <v>94</v>
      </c>
      <c r="D21" s="39">
        <v>0.36180555555555555</v>
      </c>
      <c r="E21" s="33">
        <f t="shared" si="0"/>
        <v>0.39166666666666666</v>
      </c>
      <c r="F21" s="34">
        <v>0.7534722222222222</v>
      </c>
      <c r="G21" s="41">
        <f t="shared" si="1"/>
        <v>0.7534722222222222</v>
      </c>
      <c r="H21" s="60">
        <f t="shared" si="2"/>
        <v>0.3767361111111111</v>
      </c>
      <c r="I21" s="61">
        <f t="shared" si="3"/>
        <v>0.23546006944444445</v>
      </c>
      <c r="J21" s="123"/>
    </row>
    <row r="22" spans="3:10" ht="30.75" customHeight="1">
      <c r="C22" s="48"/>
      <c r="D22" s="39"/>
      <c r="E22" s="33"/>
      <c r="F22" s="34"/>
      <c r="G22" s="41"/>
      <c r="H22" s="33"/>
      <c r="I22" s="61"/>
      <c r="J22" s="123"/>
    </row>
    <row r="23" spans="3:9" ht="18.75" customHeight="1">
      <c r="C23" s="29"/>
      <c r="D23" s="31"/>
      <c r="E23" s="33"/>
      <c r="F23" s="34"/>
      <c r="G23" s="41"/>
      <c r="H23" s="33"/>
      <c r="I23" s="34"/>
    </row>
  </sheetData>
  <sheetProtection/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25"/>
  <sheetViews>
    <sheetView zoomScalePageLayoutView="0" workbookViewId="0" topLeftCell="C5">
      <selection activeCell="C5" sqref="A1:IV16384"/>
    </sheetView>
  </sheetViews>
  <sheetFormatPr defaultColWidth="11.00390625" defaultRowHeight="15.75"/>
  <cols>
    <col min="1" max="2" width="4.50390625" style="0" customWidth="1"/>
    <col min="3" max="3" width="18.50390625" style="0" customWidth="1"/>
    <col min="4" max="4" width="11.75390625" style="0" customWidth="1"/>
    <col min="5" max="5" width="9.50390625" style="0" customWidth="1"/>
    <col min="6" max="6" width="9.375" style="0" customWidth="1"/>
    <col min="7" max="8" width="10.50390625" style="0" customWidth="1"/>
    <col min="9" max="9" width="9.625" style="0" customWidth="1"/>
    <col min="10" max="10" width="12.375" style="0" customWidth="1"/>
    <col min="11" max="11" width="12.00390625" style="0" customWidth="1"/>
    <col min="12" max="12" width="13.50390625" style="0" customWidth="1"/>
    <col min="13" max="13" width="8.50390625" style="0" customWidth="1"/>
    <col min="14" max="14" width="6.75390625" style="0" customWidth="1"/>
  </cols>
  <sheetData>
    <row r="5" ht="16.5" thickBot="1"/>
    <row r="6" spans="3:11" ht="21" customHeight="1">
      <c r="C6" s="15" t="s">
        <v>146</v>
      </c>
      <c r="D6" s="27" t="s">
        <v>147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47</v>
      </c>
      <c r="E7" s="1"/>
      <c r="F7" s="1"/>
      <c r="G7" s="1"/>
      <c r="H7" s="6"/>
      <c r="I7" s="17"/>
      <c r="J7" s="1"/>
      <c r="K7" s="18"/>
    </row>
    <row r="8" spans="3:13" ht="19.5" customHeight="1" thickBot="1">
      <c r="C8" s="7" t="s">
        <v>47</v>
      </c>
      <c r="D8" s="2" t="s">
        <v>136</v>
      </c>
      <c r="E8" s="2" t="s">
        <v>153</v>
      </c>
      <c r="F8" s="2"/>
      <c r="G8" s="2"/>
      <c r="H8" s="8"/>
      <c r="I8" s="7"/>
      <c r="J8" s="2"/>
      <c r="K8" s="19"/>
      <c r="M8" s="145" t="s">
        <v>113</v>
      </c>
    </row>
    <row r="9" spans="3:13" s="147" customFormat="1" ht="21.75" customHeight="1" thickTop="1">
      <c r="C9" s="173" t="s">
        <v>47</v>
      </c>
      <c r="D9" s="174" t="s">
        <v>52</v>
      </c>
      <c r="E9" s="175" t="s">
        <v>15</v>
      </c>
      <c r="F9" s="175" t="s">
        <v>17</v>
      </c>
      <c r="G9" s="176" t="s">
        <v>18</v>
      </c>
      <c r="H9" s="177" t="s">
        <v>19</v>
      </c>
      <c r="I9" s="151" t="s">
        <v>53</v>
      </c>
      <c r="J9" s="175" t="s">
        <v>54</v>
      </c>
      <c r="K9" s="178" t="s">
        <v>24</v>
      </c>
      <c r="L9" s="179" t="s">
        <v>103</v>
      </c>
      <c r="M9" s="145" t="s">
        <v>114</v>
      </c>
    </row>
    <row r="10" spans="3:13" ht="21.75" customHeight="1">
      <c r="C10" s="56" t="s">
        <v>34</v>
      </c>
      <c r="D10" s="59">
        <v>0.23958333333333334</v>
      </c>
      <c r="E10" s="33">
        <f aca="true" t="shared" si="0" ref="E10:E15">+F10-D10</f>
        <v>0.26111111111111107</v>
      </c>
      <c r="F10" s="62">
        <v>0.5006944444444444</v>
      </c>
      <c r="G10" s="33">
        <f aca="true" t="shared" si="1" ref="G10:G15">+H10-F10</f>
        <v>0.2618055555555555</v>
      </c>
      <c r="H10" s="34">
        <v>0.7625</v>
      </c>
      <c r="I10" s="42">
        <v>0.7756944444444445</v>
      </c>
      <c r="J10" s="33">
        <f aca="true" t="shared" si="2" ref="J10:J15">AVERAGE(G10,E10,D10)</f>
        <v>0.25416666666666665</v>
      </c>
      <c r="K10" s="34">
        <f aca="true" t="shared" si="3" ref="K10:K15">(+I10/4925)*1000</f>
        <v>0.1575014100394811</v>
      </c>
      <c r="L10" s="123">
        <f aca="true" t="shared" si="4" ref="L10:L15">+K10*5</f>
        <v>0.7875070501974055</v>
      </c>
      <c r="M10" s="146">
        <f aca="true" t="shared" si="5" ref="M10:M15">AVERAGE(E10,G10)</f>
        <v>0.2614583333333333</v>
      </c>
    </row>
    <row r="11" spans="3:13" ht="21.75" customHeight="1">
      <c r="C11" s="56" t="s">
        <v>59</v>
      </c>
      <c r="D11" s="59">
        <v>0.26180555555555557</v>
      </c>
      <c r="E11" s="33">
        <f t="shared" si="0"/>
        <v>0.28750000000000003</v>
      </c>
      <c r="F11" s="65">
        <v>0.5493055555555556</v>
      </c>
      <c r="G11" s="33">
        <f t="shared" si="1"/>
        <v>0.27430555555555547</v>
      </c>
      <c r="H11" s="61">
        <v>0.8236111111111111</v>
      </c>
      <c r="I11" s="63">
        <v>0.8381944444444445</v>
      </c>
      <c r="J11" s="33">
        <f t="shared" si="2"/>
        <v>0.274537037037037</v>
      </c>
      <c r="K11" s="34">
        <f t="shared" si="3"/>
        <v>0.17019176536943037</v>
      </c>
      <c r="L11" s="123">
        <f t="shared" si="4"/>
        <v>0.8509588268471519</v>
      </c>
      <c r="M11" s="146">
        <f t="shared" si="5"/>
        <v>0.2809027777777777</v>
      </c>
    </row>
    <row r="12" spans="3:13" ht="24.75" customHeight="1">
      <c r="C12" s="48" t="s">
        <v>115</v>
      </c>
      <c r="D12" s="39">
        <v>0.26180555555555557</v>
      </c>
      <c r="E12" s="33">
        <f t="shared" si="0"/>
        <v>0.28750000000000003</v>
      </c>
      <c r="F12" s="62">
        <v>0.5493055555555556</v>
      </c>
      <c r="G12" s="33">
        <f t="shared" si="1"/>
        <v>0.2881944444444444</v>
      </c>
      <c r="H12" s="34">
        <v>0.8375</v>
      </c>
      <c r="I12" s="41">
        <v>0.8527777777777777</v>
      </c>
      <c r="J12" s="33">
        <f t="shared" si="2"/>
        <v>0.27916666666666673</v>
      </c>
      <c r="K12" s="34">
        <f t="shared" si="3"/>
        <v>0.17315284827975183</v>
      </c>
      <c r="L12" s="123">
        <f t="shared" si="4"/>
        <v>0.8657642413987592</v>
      </c>
      <c r="M12" s="146">
        <f t="shared" si="5"/>
        <v>0.28784722222222225</v>
      </c>
    </row>
    <row r="13" spans="3:13" ht="24.75" customHeight="1">
      <c r="C13" s="48" t="s">
        <v>79</v>
      </c>
      <c r="D13" s="39">
        <v>0.2708333333333333</v>
      </c>
      <c r="E13" s="33">
        <f t="shared" si="0"/>
        <v>0.2840277777777778</v>
      </c>
      <c r="F13" s="62">
        <v>0.5548611111111111</v>
      </c>
      <c r="G13" s="33">
        <f t="shared" si="1"/>
        <v>0.29027777777777786</v>
      </c>
      <c r="H13" s="34">
        <v>0.845138888888889</v>
      </c>
      <c r="I13" s="41">
        <v>0.8604166666666666</v>
      </c>
      <c r="J13" s="33">
        <f t="shared" si="2"/>
        <v>0.28171296296296294</v>
      </c>
      <c r="K13" s="34">
        <f t="shared" si="3"/>
        <v>0.17470389170896786</v>
      </c>
      <c r="L13" s="123">
        <f t="shared" si="4"/>
        <v>0.8735194585448393</v>
      </c>
      <c r="M13" s="146">
        <f t="shared" si="5"/>
        <v>0.2871527777777778</v>
      </c>
    </row>
    <row r="14" spans="3:13" ht="24.75" customHeight="1">
      <c r="C14" s="48" t="s">
        <v>50</v>
      </c>
      <c r="D14" s="39">
        <v>0.28125</v>
      </c>
      <c r="E14" s="33">
        <f t="shared" si="0"/>
        <v>0.2923611111111112</v>
      </c>
      <c r="F14" s="62">
        <v>0.5736111111111112</v>
      </c>
      <c r="G14" s="33">
        <f t="shared" si="1"/>
        <v>0.29722222222222205</v>
      </c>
      <c r="H14" s="34">
        <v>0.8708333333333332</v>
      </c>
      <c r="I14" s="41">
        <v>0.8854166666666666</v>
      </c>
      <c r="J14" s="33">
        <f t="shared" si="2"/>
        <v>0.29027777777777775</v>
      </c>
      <c r="K14" s="34">
        <f t="shared" si="3"/>
        <v>0.17978003384094754</v>
      </c>
      <c r="L14" s="123">
        <f t="shared" si="4"/>
        <v>0.8989001692047377</v>
      </c>
      <c r="M14" s="146">
        <f t="shared" si="5"/>
        <v>0.2947916666666666</v>
      </c>
    </row>
    <row r="15" spans="3:13" ht="24.75" customHeight="1">
      <c r="C15" s="48" t="s">
        <v>8</v>
      </c>
      <c r="D15" s="39">
        <v>0.28125</v>
      </c>
      <c r="E15" s="33">
        <f t="shared" si="0"/>
        <v>0.2923611111111112</v>
      </c>
      <c r="F15" s="62">
        <v>0.5736111111111112</v>
      </c>
      <c r="G15" s="33">
        <f t="shared" si="1"/>
        <v>0.29374999999999996</v>
      </c>
      <c r="H15" s="34">
        <v>0.8673611111111111</v>
      </c>
      <c r="I15" s="41">
        <v>0.8861111111111111</v>
      </c>
      <c r="J15" s="33">
        <f t="shared" si="2"/>
        <v>0.28912037037037036</v>
      </c>
      <c r="K15" s="34">
        <f t="shared" si="3"/>
        <v>0.17992103778905807</v>
      </c>
      <c r="L15" s="123">
        <f t="shared" si="4"/>
        <v>0.8996051889452904</v>
      </c>
      <c r="M15" s="146">
        <f t="shared" si="5"/>
        <v>0.29305555555555557</v>
      </c>
    </row>
    <row r="16" spans="3:11" ht="15.75" customHeight="1">
      <c r="C16" s="48" t="s">
        <v>47</v>
      </c>
      <c r="D16" s="39"/>
      <c r="E16" s="33"/>
      <c r="F16" s="62"/>
      <c r="G16" s="33"/>
      <c r="H16" s="34"/>
      <c r="I16" s="41"/>
      <c r="J16" s="33"/>
      <c r="K16" s="34"/>
    </row>
    <row r="17" spans="3:11" ht="24.75" customHeight="1" thickBot="1">
      <c r="C17" s="105" t="s">
        <v>149</v>
      </c>
      <c r="D17" s="108"/>
      <c r="E17" s="109"/>
      <c r="F17" s="110"/>
      <c r="G17" s="109"/>
      <c r="H17" s="111"/>
      <c r="I17" s="112"/>
      <c r="J17" s="109"/>
      <c r="K17" s="111"/>
    </row>
    <row r="18" spans="3:13" ht="24.75" customHeight="1">
      <c r="C18" s="56" t="s">
        <v>80</v>
      </c>
      <c r="D18" s="59">
        <v>0.24305555555555555</v>
      </c>
      <c r="E18" s="33">
        <f aca="true" t="shared" si="6" ref="E18:E24">+F18-D18</f>
        <v>0.25069444444444444</v>
      </c>
      <c r="F18" s="65">
        <v>0.49375</v>
      </c>
      <c r="G18" s="33"/>
      <c r="H18" s="61"/>
      <c r="I18" s="63">
        <f>+F18</f>
        <v>0.49375</v>
      </c>
      <c r="J18" s="33">
        <f aca="true" t="shared" si="7" ref="J18:J24">AVERAGE(G18,E18,D18)</f>
        <v>0.246875</v>
      </c>
      <c r="K18" s="34"/>
      <c r="L18" s="123">
        <f aca="true" t="shared" si="8" ref="L18:L23">+K18*5</f>
        <v>0</v>
      </c>
      <c r="M18" s="146">
        <f aca="true" t="shared" si="9" ref="M18:M23">AVERAGE(E18,G18)</f>
        <v>0.25069444444444444</v>
      </c>
    </row>
    <row r="19" spans="3:13" ht="24.75" customHeight="1">
      <c r="C19" s="48" t="s">
        <v>83</v>
      </c>
      <c r="D19" s="39">
        <v>0.24583333333333335</v>
      </c>
      <c r="E19" s="33">
        <f t="shared" si="6"/>
        <v>0.26388888888888884</v>
      </c>
      <c r="F19" s="62">
        <v>0.5097222222222222</v>
      </c>
      <c r="G19" s="33"/>
      <c r="H19" s="34"/>
      <c r="I19" s="63">
        <f aca="true" t="shared" si="10" ref="I19:I24">+F19</f>
        <v>0.5097222222222222</v>
      </c>
      <c r="J19" s="33">
        <f t="shared" si="7"/>
        <v>0.2548611111111111</v>
      </c>
      <c r="K19" s="34"/>
      <c r="L19" s="123">
        <f t="shared" si="8"/>
        <v>0</v>
      </c>
      <c r="M19" s="146">
        <f t="shared" si="9"/>
        <v>0.26388888888888884</v>
      </c>
    </row>
    <row r="20" spans="3:13" ht="24.75" customHeight="1">
      <c r="C20" s="48" t="s">
        <v>69</v>
      </c>
      <c r="D20" s="39">
        <v>0.2590277777777778</v>
      </c>
      <c r="E20" s="33">
        <f t="shared" si="6"/>
        <v>0.2673611111111111</v>
      </c>
      <c r="F20" s="65">
        <v>0.5263888888888889</v>
      </c>
      <c r="G20" s="33"/>
      <c r="H20" s="61"/>
      <c r="I20" s="63">
        <f t="shared" si="10"/>
        <v>0.5263888888888889</v>
      </c>
      <c r="J20" s="33">
        <f t="shared" si="7"/>
        <v>0.26319444444444445</v>
      </c>
      <c r="K20" s="34"/>
      <c r="L20" s="123">
        <f t="shared" si="8"/>
        <v>0</v>
      </c>
      <c r="M20" s="146">
        <f t="shared" si="9"/>
        <v>0.2673611111111111</v>
      </c>
    </row>
    <row r="21" spans="3:13" ht="24.75" customHeight="1">
      <c r="C21" s="48" t="s">
        <v>51</v>
      </c>
      <c r="D21" s="39">
        <v>0.2888888888888889</v>
      </c>
      <c r="E21" s="33">
        <f t="shared" si="6"/>
        <v>0.3034722222222222</v>
      </c>
      <c r="F21" s="65">
        <v>0.5923611111111111</v>
      </c>
      <c r="G21" s="33"/>
      <c r="H21" s="61"/>
      <c r="I21" s="63">
        <f t="shared" si="10"/>
        <v>0.5923611111111111</v>
      </c>
      <c r="J21" s="33">
        <f t="shared" si="7"/>
        <v>0.29618055555555556</v>
      </c>
      <c r="K21" s="34"/>
      <c r="L21" s="123">
        <f t="shared" si="8"/>
        <v>0</v>
      </c>
      <c r="M21" s="146">
        <f t="shared" si="9"/>
        <v>0.3034722222222222</v>
      </c>
    </row>
    <row r="22" spans="3:13" ht="24.75" customHeight="1">
      <c r="C22" s="48" t="s">
        <v>70</v>
      </c>
      <c r="D22" s="39">
        <v>0.2888888888888889</v>
      </c>
      <c r="E22" s="33">
        <f t="shared" si="6"/>
        <v>0.3201388888888889</v>
      </c>
      <c r="F22" s="65">
        <v>0.6090277777777778</v>
      </c>
      <c r="G22" s="33"/>
      <c r="H22" s="61"/>
      <c r="I22" s="63">
        <f t="shared" si="10"/>
        <v>0.6090277777777778</v>
      </c>
      <c r="J22" s="33">
        <f t="shared" si="7"/>
        <v>0.3045138888888889</v>
      </c>
      <c r="K22" s="34"/>
      <c r="L22" s="123">
        <f t="shared" si="8"/>
        <v>0</v>
      </c>
      <c r="M22" s="146">
        <f t="shared" si="9"/>
        <v>0.3201388888888889</v>
      </c>
    </row>
    <row r="23" spans="3:13" ht="24.75" customHeight="1">
      <c r="C23" s="48" t="s">
        <v>71</v>
      </c>
      <c r="D23" s="39">
        <v>0.2986111111111111</v>
      </c>
      <c r="E23" s="33">
        <f t="shared" si="6"/>
        <v>0.32083333333333336</v>
      </c>
      <c r="F23" s="65">
        <v>0.6194444444444445</v>
      </c>
      <c r="G23" s="33"/>
      <c r="H23" s="61"/>
      <c r="I23" s="63">
        <f t="shared" si="10"/>
        <v>0.6194444444444445</v>
      </c>
      <c r="J23" s="33">
        <f t="shared" si="7"/>
        <v>0.30972222222222223</v>
      </c>
      <c r="K23" s="34"/>
      <c r="L23" s="123">
        <f t="shared" si="8"/>
        <v>0</v>
      </c>
      <c r="M23" s="146">
        <f t="shared" si="9"/>
        <v>0.32083333333333336</v>
      </c>
    </row>
    <row r="24" spans="3:13" ht="24.75" customHeight="1">
      <c r="C24" s="48" t="s">
        <v>81</v>
      </c>
      <c r="D24" s="39">
        <v>0.33055555555555555</v>
      </c>
      <c r="E24" s="33">
        <f t="shared" si="6"/>
        <v>0.3333333333333333</v>
      </c>
      <c r="F24" s="65">
        <v>0.6638888888888889</v>
      </c>
      <c r="G24" s="60"/>
      <c r="H24" s="61"/>
      <c r="I24" s="63">
        <f t="shared" si="10"/>
        <v>0.6638888888888889</v>
      </c>
      <c r="J24" s="33">
        <f t="shared" si="7"/>
        <v>0.33194444444444443</v>
      </c>
      <c r="K24" s="61"/>
      <c r="L24" s="123"/>
      <c r="M24" s="146"/>
    </row>
    <row r="25" spans="3:11" ht="18.75" customHeight="1">
      <c r="C25" s="48"/>
      <c r="D25" s="39"/>
      <c r="E25" s="60"/>
      <c r="F25" s="65"/>
      <c r="G25" s="60"/>
      <c r="H25" s="61"/>
      <c r="I25" s="63"/>
      <c r="J25" s="60"/>
      <c r="K25" s="61"/>
    </row>
  </sheetData>
  <sheetProtection/>
  <printOptions/>
  <pageMargins left="0.5" right="0.5" top="0.5" bottom="0.5" header="0.5" footer="0.5"/>
  <pageSetup fitToHeight="1" fitToWidth="1" horizontalDpi="600" verticalDpi="600" orientation="portrait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23"/>
  <sheetViews>
    <sheetView zoomScalePageLayoutView="0" workbookViewId="0" topLeftCell="B4">
      <selection activeCell="O13" sqref="O12:O13"/>
    </sheetView>
  </sheetViews>
  <sheetFormatPr defaultColWidth="11.00390625" defaultRowHeight="15.75"/>
  <cols>
    <col min="1" max="2" width="11.00390625" style="0" customWidth="1"/>
    <col min="3" max="3" width="15.50390625" style="0" customWidth="1"/>
    <col min="4" max="4" width="9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9.875" style="0" customWidth="1"/>
    <col min="13" max="13" width="6.75390625" style="0" customWidth="1"/>
  </cols>
  <sheetData>
    <row r="5" ht="16.5" thickBot="1"/>
    <row r="6" spans="3:11" ht="21" customHeight="1">
      <c r="C6" s="15" t="s">
        <v>154</v>
      </c>
      <c r="D6" s="27" t="s">
        <v>155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47</v>
      </c>
      <c r="E7" s="1"/>
      <c r="F7" s="1"/>
      <c r="G7" s="1"/>
      <c r="H7" s="6"/>
      <c r="I7" s="17"/>
      <c r="J7" s="1"/>
      <c r="K7" s="18"/>
    </row>
    <row r="8" spans="3:12" ht="19.5" customHeight="1" thickBot="1">
      <c r="C8" s="7" t="s">
        <v>47</v>
      </c>
      <c r="D8" s="2" t="s">
        <v>136</v>
      </c>
      <c r="E8" s="2" t="s">
        <v>148</v>
      </c>
      <c r="F8" s="2"/>
      <c r="G8" s="2"/>
      <c r="H8" s="8"/>
      <c r="I8" s="7"/>
      <c r="J8" s="2"/>
      <c r="K8" s="19"/>
      <c r="L8" s="145" t="s">
        <v>113</v>
      </c>
    </row>
    <row r="9" spans="3:12" ht="21.75" customHeight="1" thickTop="1">
      <c r="C9" s="47" t="s">
        <v>47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  <c r="L9" s="145" t="s">
        <v>114</v>
      </c>
    </row>
    <row r="10" spans="3:13" ht="21.75" customHeight="1">
      <c r="C10" s="56" t="s">
        <v>12</v>
      </c>
      <c r="D10" s="59">
        <v>0.2034722222222222</v>
      </c>
      <c r="E10" s="33">
        <f aca="true" t="shared" si="0" ref="E10:E15">+F10-D10</f>
        <v>0.2333333333333333</v>
      </c>
      <c r="F10" s="62">
        <v>0.4368055555555555</v>
      </c>
      <c r="G10" s="33">
        <f aca="true" t="shared" si="1" ref="G10:G15">+H10-F10</f>
        <v>0.24166666666666675</v>
      </c>
      <c r="H10" s="34">
        <v>0.6784722222222223</v>
      </c>
      <c r="I10" s="42">
        <v>0.6819444444444445</v>
      </c>
      <c r="J10" s="33">
        <f aca="true" t="shared" si="2" ref="J10:J15">AVERAGE(G10,E10,D10)</f>
        <v>0.22615740740740742</v>
      </c>
      <c r="K10" s="34">
        <f aca="true" t="shared" si="3" ref="K10:K15">(+I10/5000)*1000</f>
        <v>0.1363888888888889</v>
      </c>
      <c r="L10" s="146">
        <f aca="true" t="shared" si="4" ref="L10:L15">AVERAGE(E10,G10)</f>
        <v>0.23750000000000004</v>
      </c>
      <c r="M10" s="34">
        <f>+K10/1000*30</f>
        <v>0.004091666666666666</v>
      </c>
    </row>
    <row r="11" spans="3:12" ht="21.75" customHeight="1">
      <c r="C11" s="56" t="s">
        <v>68</v>
      </c>
      <c r="D11" s="59">
        <v>0.2111111111111111</v>
      </c>
      <c r="E11" s="33">
        <f t="shared" si="0"/>
        <v>0.24375</v>
      </c>
      <c r="F11" s="65">
        <v>0.4548611111111111</v>
      </c>
      <c r="G11" s="33">
        <f t="shared" si="1"/>
        <v>0.24444444444444452</v>
      </c>
      <c r="H11" s="61">
        <v>0.6993055555555556</v>
      </c>
      <c r="I11" s="63">
        <v>0.7027777777777778</v>
      </c>
      <c r="J11" s="33">
        <f t="shared" si="2"/>
        <v>0.23310185185185187</v>
      </c>
      <c r="K11" s="34">
        <f t="shared" si="3"/>
        <v>0.14055555555555557</v>
      </c>
      <c r="L11" s="146">
        <f t="shared" si="4"/>
        <v>0.24409722222222224</v>
      </c>
    </row>
    <row r="12" spans="3:12" ht="24.75" customHeight="1">
      <c r="C12" s="56" t="s">
        <v>32</v>
      </c>
      <c r="D12" s="39">
        <v>0.2111111111111111</v>
      </c>
      <c r="E12" s="33">
        <f t="shared" si="0"/>
        <v>0.24999999999999997</v>
      </c>
      <c r="F12" s="62">
        <v>0.4611111111111111</v>
      </c>
      <c r="G12" s="33">
        <f t="shared" si="1"/>
        <v>0.2569444444444445</v>
      </c>
      <c r="H12" s="34">
        <v>0.7180555555555556</v>
      </c>
      <c r="I12" s="41">
        <v>0.7222222222222222</v>
      </c>
      <c r="J12" s="33">
        <f t="shared" si="2"/>
        <v>0.23935185185185184</v>
      </c>
      <c r="K12" s="34">
        <f t="shared" si="3"/>
        <v>0.14444444444444443</v>
      </c>
      <c r="L12" s="146">
        <f t="shared" si="4"/>
        <v>0.2534722222222222</v>
      </c>
    </row>
    <row r="13" spans="3:12" ht="24.75" customHeight="1">
      <c r="C13" s="48" t="s">
        <v>13</v>
      </c>
      <c r="D13" s="39">
        <v>0.22847222222222222</v>
      </c>
      <c r="E13" s="33">
        <f t="shared" si="0"/>
        <v>0.2597222222222222</v>
      </c>
      <c r="F13" s="62">
        <v>0.48819444444444443</v>
      </c>
      <c r="G13" s="33">
        <f t="shared" si="1"/>
        <v>0.26944444444444443</v>
      </c>
      <c r="H13" s="34">
        <v>0.7576388888888889</v>
      </c>
      <c r="I13" s="41">
        <v>0.7631944444444444</v>
      </c>
      <c r="J13" s="33">
        <f t="shared" si="2"/>
        <v>0.25254629629629627</v>
      </c>
      <c r="K13" s="34">
        <f t="shared" si="3"/>
        <v>0.15263888888888888</v>
      </c>
      <c r="L13" s="146">
        <f t="shared" si="4"/>
        <v>0.2645833333333333</v>
      </c>
    </row>
    <row r="14" spans="3:12" ht="24.75" customHeight="1">
      <c r="C14" s="48" t="s">
        <v>33</v>
      </c>
      <c r="D14" s="39">
        <v>0.22777777777777777</v>
      </c>
      <c r="E14" s="33">
        <f t="shared" si="0"/>
        <v>0.2680555555555556</v>
      </c>
      <c r="F14" s="62">
        <v>0.49583333333333335</v>
      </c>
      <c r="G14" s="33">
        <f t="shared" si="1"/>
        <v>0.2659722222222223</v>
      </c>
      <c r="H14" s="34">
        <v>0.7618055555555556</v>
      </c>
      <c r="I14" s="41">
        <v>0.7673611111111112</v>
      </c>
      <c r="J14" s="33">
        <f t="shared" si="2"/>
        <v>0.2539351851851852</v>
      </c>
      <c r="K14" s="34">
        <f t="shared" si="3"/>
        <v>0.15347222222222223</v>
      </c>
      <c r="L14" s="146">
        <f t="shared" si="4"/>
        <v>0.26701388888888894</v>
      </c>
    </row>
    <row r="15" spans="3:12" ht="24.75" customHeight="1">
      <c r="C15" s="48" t="s">
        <v>20</v>
      </c>
      <c r="D15" s="39">
        <v>0.22777777777777777</v>
      </c>
      <c r="E15" s="33">
        <f t="shared" si="0"/>
        <v>0.2645833333333333</v>
      </c>
      <c r="F15" s="62">
        <v>0.4923611111111111</v>
      </c>
      <c r="G15" s="33">
        <f t="shared" si="1"/>
        <v>0.2722222222222223</v>
      </c>
      <c r="H15" s="34">
        <v>0.7645833333333334</v>
      </c>
      <c r="I15" s="41">
        <v>0.76875</v>
      </c>
      <c r="J15" s="33">
        <f t="shared" si="2"/>
        <v>0.2548611111111111</v>
      </c>
      <c r="K15" s="34">
        <f t="shared" si="3"/>
        <v>0.15375</v>
      </c>
      <c r="L15" s="146">
        <f t="shared" si="4"/>
        <v>0.26840277777777777</v>
      </c>
    </row>
    <row r="16" spans="3:11" ht="15.75" customHeight="1">
      <c r="C16" s="48" t="s">
        <v>47</v>
      </c>
      <c r="D16" s="39"/>
      <c r="E16" s="33"/>
      <c r="F16" s="62"/>
      <c r="G16" s="33"/>
      <c r="H16" s="34"/>
      <c r="I16" s="41"/>
      <c r="J16" s="33"/>
      <c r="K16" s="34"/>
    </row>
    <row r="17" spans="3:11" ht="24.75" customHeight="1" thickBot="1">
      <c r="C17" s="105" t="s">
        <v>4</v>
      </c>
      <c r="D17" s="108"/>
      <c r="E17" s="109"/>
      <c r="F17" s="110"/>
      <c r="G17" s="109"/>
      <c r="H17" s="111"/>
      <c r="I17" s="112"/>
      <c r="J17" s="109"/>
      <c r="K17" s="111"/>
    </row>
    <row r="18" spans="3:12" ht="24.75" customHeight="1">
      <c r="C18" s="48" t="s">
        <v>21</v>
      </c>
      <c r="D18" s="59">
        <v>0.23263888888888887</v>
      </c>
      <c r="E18" s="33">
        <f>+F18-D18</f>
        <v>0.26736111111111116</v>
      </c>
      <c r="F18" s="65">
        <v>0.5</v>
      </c>
      <c r="G18" s="33">
        <f>+H18-F18</f>
        <v>0.27361111111111114</v>
      </c>
      <c r="H18" s="61">
        <v>0.7736111111111111</v>
      </c>
      <c r="I18" s="63"/>
      <c r="J18" s="33">
        <f>AVERAGE(G18,E18,D18)</f>
        <v>0.25787037037037036</v>
      </c>
      <c r="K18" s="34">
        <f>(+I18/5000)*1000</f>
        <v>0</v>
      </c>
      <c r="L18" s="146">
        <f>AVERAGE(E18,G18)</f>
        <v>0.27048611111111115</v>
      </c>
    </row>
    <row r="19" spans="3:12" ht="24.75" customHeight="1">
      <c r="C19" s="48" t="s">
        <v>80</v>
      </c>
      <c r="D19" s="39">
        <v>0.23263888888888887</v>
      </c>
      <c r="E19" s="33">
        <f>+F19-D19</f>
        <v>0.26736111111111116</v>
      </c>
      <c r="F19" s="62">
        <v>0.5</v>
      </c>
      <c r="G19" s="33">
        <f>+H19-F19</f>
        <v>0.2763888888888889</v>
      </c>
      <c r="H19" s="34">
        <v>0.7763888888888889</v>
      </c>
      <c r="I19" s="41"/>
      <c r="J19" s="33">
        <f>AVERAGE(G19,E19,D19)</f>
        <v>0.2587962962962963</v>
      </c>
      <c r="K19" s="34">
        <f>(+I19/5000)*1000</f>
        <v>0</v>
      </c>
      <c r="L19" s="146">
        <f>AVERAGE(E19,G19)</f>
        <v>0.27187500000000003</v>
      </c>
    </row>
    <row r="20" spans="3:12" ht="24.75" customHeight="1">
      <c r="C20" s="56" t="s">
        <v>34</v>
      </c>
      <c r="D20" s="39">
        <v>0.23611111111111113</v>
      </c>
      <c r="E20" s="33">
        <f>+F20-D20</f>
        <v>0.279861111111111</v>
      </c>
      <c r="F20" s="65">
        <v>0.5159722222222222</v>
      </c>
      <c r="G20" s="33">
        <f>+H20-F20</f>
        <v>0.29027777777777786</v>
      </c>
      <c r="H20" s="61">
        <v>0.80625</v>
      </c>
      <c r="I20" s="63"/>
      <c r="J20" s="33">
        <f>AVERAGE(G20,E20,D20)</f>
        <v>0.26875</v>
      </c>
      <c r="K20" s="34">
        <f>(+H20/4800)*1000</f>
        <v>0.16796875</v>
      </c>
      <c r="L20" s="146">
        <f>AVERAGE(E20,G20)</f>
        <v>0.28506944444444443</v>
      </c>
    </row>
    <row r="21" spans="3:12" ht="24.75" customHeight="1">
      <c r="C21" s="48" t="s">
        <v>83</v>
      </c>
      <c r="D21" s="39">
        <v>0.2604166666666667</v>
      </c>
      <c r="E21" s="33">
        <f>+F21-D21</f>
        <v>0.28750000000000003</v>
      </c>
      <c r="F21" s="65">
        <v>0.5479166666666667</v>
      </c>
      <c r="G21" s="33">
        <f>+H21-F21</f>
        <v>0.27083333333333326</v>
      </c>
      <c r="H21" s="61">
        <v>0.81875</v>
      </c>
      <c r="I21" s="63"/>
      <c r="J21" s="33">
        <f>AVERAGE(G21,E21,D21)</f>
        <v>0.2729166666666667</v>
      </c>
      <c r="K21" s="34">
        <f>(+I21/5000)*1000</f>
        <v>0</v>
      </c>
      <c r="L21" s="146">
        <f>AVERAGE(E21,G21)</f>
        <v>0.2791666666666667</v>
      </c>
    </row>
    <row r="22" spans="3:12" ht="24.75" customHeight="1">
      <c r="C22" s="48" t="s">
        <v>69</v>
      </c>
      <c r="D22" s="39">
        <v>0.2673611111111111</v>
      </c>
      <c r="E22" s="33">
        <f>+F22-D22</f>
        <v>0.3034722222222222</v>
      </c>
      <c r="F22" s="65">
        <v>0.5708333333333333</v>
      </c>
      <c r="G22" s="33">
        <f>+H22-F22</f>
        <v>0.30208333333333337</v>
      </c>
      <c r="H22" s="61">
        <v>0.8729166666666667</v>
      </c>
      <c r="I22" s="113"/>
      <c r="J22" s="33">
        <f>AVERAGE(G22,E22,D22)</f>
        <v>0.29097222222222224</v>
      </c>
      <c r="K22" s="34">
        <f>(+I22/5000)*1000</f>
        <v>0</v>
      </c>
      <c r="L22" s="146">
        <f>AVERAGE(E22,G22)</f>
        <v>0.3027777777777778</v>
      </c>
    </row>
    <row r="23" spans="3:11" ht="24.75" customHeight="1" thickBot="1">
      <c r="C23" s="12"/>
      <c r="D23" s="23"/>
      <c r="E23" s="22"/>
      <c r="F23" s="66"/>
      <c r="G23" s="22"/>
      <c r="H23" s="14"/>
      <c r="I23" s="21"/>
      <c r="J23" s="22"/>
      <c r="K23" s="14"/>
    </row>
  </sheetData>
  <sheetProtection/>
  <printOptions/>
  <pageMargins left="0.5" right="0.5" top="0.5" bottom="0.5" header="0.5" footer="0.5"/>
  <pageSetup fitToHeight="1" fitToWidth="1" orientation="portrait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16"/>
  <sheetViews>
    <sheetView zoomScale="64" zoomScaleNormal="64" zoomScalePageLayoutView="0" workbookViewId="0" topLeftCell="B1">
      <selection activeCell="J22" sqref="J22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3.50390625" style="0" customWidth="1"/>
    <col min="5" max="5" width="15.753906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9" t="s">
        <v>154</v>
      </c>
      <c r="D6" s="27" t="s">
        <v>155</v>
      </c>
      <c r="E6" s="27"/>
      <c r="F6" s="5"/>
      <c r="G6" s="15" t="s">
        <v>47</v>
      </c>
      <c r="H6" s="27"/>
      <c r="I6" s="16"/>
    </row>
    <row r="7" spans="3:9" ht="15.75">
      <c r="C7" s="17" t="s">
        <v>38</v>
      </c>
      <c r="D7" s="1" t="s">
        <v>157</v>
      </c>
      <c r="F7" s="6"/>
      <c r="G7" s="17"/>
      <c r="H7" s="53"/>
      <c r="I7" s="18"/>
    </row>
    <row r="8" spans="3:9" ht="27.75" customHeight="1" thickBot="1">
      <c r="C8" s="7" t="s">
        <v>47</v>
      </c>
      <c r="D8" s="2" t="s">
        <v>148</v>
      </c>
      <c r="E8" s="2" t="s">
        <v>156</v>
      </c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/>
    </row>
    <row r="10" spans="3:10" ht="30.75" customHeight="1">
      <c r="C10" s="48" t="s">
        <v>7</v>
      </c>
      <c r="D10" s="39">
        <v>0.24375</v>
      </c>
      <c r="E10" s="33">
        <f aca="true" t="shared" si="0" ref="E10:E15">+F10-D10</f>
        <v>0.27569444444444446</v>
      </c>
      <c r="F10" s="34">
        <v>0.5194444444444445</v>
      </c>
      <c r="G10" s="41">
        <v>0.6569444444444444</v>
      </c>
      <c r="H10" s="33">
        <f aca="true" t="shared" si="1" ref="H10:H15">+AVERAGE(D10,E10)</f>
        <v>0.25972222222222224</v>
      </c>
      <c r="I10" s="61">
        <f aca="true" t="shared" si="2" ref="I10:I15">(+G10/4000)*1000</f>
        <v>0.1642361111111111</v>
      </c>
      <c r="J10" s="123"/>
    </row>
    <row r="11" spans="3:10" ht="30.75" customHeight="1">
      <c r="C11" s="48" t="s">
        <v>2</v>
      </c>
      <c r="D11" s="39">
        <v>0.25416666666666665</v>
      </c>
      <c r="E11" s="33">
        <f t="shared" si="0"/>
        <v>0.28680555555555554</v>
      </c>
      <c r="F11" s="34">
        <v>0.5409722222222222</v>
      </c>
      <c r="G11" s="41">
        <v>0.6791666666666667</v>
      </c>
      <c r="H11" s="33">
        <f t="shared" si="1"/>
        <v>0.2704861111111111</v>
      </c>
      <c r="I11" s="61">
        <f t="shared" si="2"/>
        <v>0.16979166666666667</v>
      </c>
      <c r="J11" s="123"/>
    </row>
    <row r="12" spans="3:10" ht="30.75" customHeight="1">
      <c r="C12" s="48" t="s">
        <v>56</v>
      </c>
      <c r="D12" s="39">
        <v>0.25972222222222224</v>
      </c>
      <c r="E12" s="33">
        <f t="shared" si="0"/>
        <v>0.2874999999999999</v>
      </c>
      <c r="F12" s="34">
        <v>0.5472222222222222</v>
      </c>
      <c r="G12" s="41">
        <v>0.6854166666666667</v>
      </c>
      <c r="H12" s="33">
        <f t="shared" si="1"/>
        <v>0.2736111111111111</v>
      </c>
      <c r="I12" s="61">
        <f t="shared" si="2"/>
        <v>0.17135416666666667</v>
      </c>
      <c r="J12" s="123"/>
    </row>
    <row r="13" spans="3:10" ht="30.75" customHeight="1">
      <c r="C13" s="48" t="s">
        <v>95</v>
      </c>
      <c r="D13" s="39">
        <v>0.25972222222222224</v>
      </c>
      <c r="E13" s="33">
        <f t="shared" si="0"/>
        <v>0.2868055555555556</v>
      </c>
      <c r="F13" s="34">
        <v>0.5465277777777778</v>
      </c>
      <c r="G13" s="41">
        <v>0.6881944444444444</v>
      </c>
      <c r="H13" s="33">
        <f t="shared" si="1"/>
        <v>0.2732638888888889</v>
      </c>
      <c r="I13" s="61">
        <f t="shared" si="2"/>
        <v>0.1720486111111111</v>
      </c>
      <c r="J13" s="123"/>
    </row>
    <row r="14" spans="3:10" ht="30.75" customHeight="1">
      <c r="C14" s="48" t="s">
        <v>48</v>
      </c>
      <c r="D14" s="39">
        <v>0.25972222222222224</v>
      </c>
      <c r="E14" s="33">
        <f t="shared" si="0"/>
        <v>0.2874999999999999</v>
      </c>
      <c r="F14" s="34">
        <v>0.5472222222222222</v>
      </c>
      <c r="G14" s="41">
        <v>0.6895833333333333</v>
      </c>
      <c r="H14" s="33">
        <f t="shared" si="1"/>
        <v>0.2736111111111111</v>
      </c>
      <c r="I14" s="61">
        <f t="shared" si="2"/>
        <v>0.17239583333333333</v>
      </c>
      <c r="J14" s="123"/>
    </row>
    <row r="15" spans="3:10" ht="30.75" customHeight="1">
      <c r="C15" s="48" t="s">
        <v>57</v>
      </c>
      <c r="D15" s="39">
        <v>0.2743055555555555</v>
      </c>
      <c r="E15" s="33">
        <f t="shared" si="0"/>
        <v>0.2972222222222222</v>
      </c>
      <c r="F15" s="34">
        <v>0.5715277777777777</v>
      </c>
      <c r="G15" s="41">
        <v>0.7159722222222222</v>
      </c>
      <c r="H15" s="33">
        <f t="shared" si="1"/>
        <v>0.2857638888888889</v>
      </c>
      <c r="I15" s="61">
        <f t="shared" si="2"/>
        <v>0.17899305555555556</v>
      </c>
      <c r="J15" s="123"/>
    </row>
    <row r="16" spans="3:9" ht="18.75" customHeight="1">
      <c r="C16" s="29"/>
      <c r="D16" s="31"/>
      <c r="E16" s="33"/>
      <c r="F16" s="34"/>
      <c r="G16" s="41"/>
      <c r="H16" s="33"/>
      <c r="I16" s="34"/>
    </row>
  </sheetData>
  <sheetProtection/>
  <printOptions/>
  <pageMargins left="0.5" right="0.5" top="0.5" bottom="0.5" header="0.5" footer="0.5"/>
  <pageSetup fitToHeight="1" fitToWidth="1" orientation="portrait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3"/>
  <sheetViews>
    <sheetView zoomScale="68" zoomScaleNormal="68" zoomScalePageLayoutView="0" workbookViewId="0" topLeftCell="A1">
      <selection activeCell="F17" sqref="F17"/>
    </sheetView>
  </sheetViews>
  <sheetFormatPr defaultColWidth="11.00390625" defaultRowHeight="15.75"/>
  <cols>
    <col min="1" max="2" width="2.625" style="0" customWidth="1"/>
    <col min="3" max="3" width="21.375" style="0" customWidth="1"/>
    <col min="4" max="4" width="13.50390625" style="0" customWidth="1"/>
    <col min="5" max="5" width="15.753906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9" t="s">
        <v>159</v>
      </c>
      <c r="D6" s="27" t="s">
        <v>158</v>
      </c>
      <c r="E6" s="27"/>
      <c r="F6" s="5"/>
      <c r="G6" s="15" t="s">
        <v>47</v>
      </c>
      <c r="H6" s="27"/>
      <c r="I6" s="16"/>
    </row>
    <row r="7" spans="3:9" ht="15.75">
      <c r="C7" s="17" t="s">
        <v>150</v>
      </c>
      <c r="D7" s="1" t="s">
        <v>47</v>
      </c>
      <c r="F7" s="6"/>
      <c r="G7" s="17"/>
      <c r="H7" s="53"/>
      <c r="I7" s="18"/>
    </row>
    <row r="8" spans="3:9" ht="27.75" customHeight="1" thickBot="1">
      <c r="C8" s="7" t="s">
        <v>47</v>
      </c>
      <c r="D8" s="2" t="s">
        <v>148</v>
      </c>
      <c r="E8" s="100" t="s">
        <v>47</v>
      </c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30.75" customHeight="1">
      <c r="C10" s="48" t="s">
        <v>87</v>
      </c>
      <c r="D10" s="39"/>
      <c r="E10" s="33"/>
      <c r="F10" s="34"/>
      <c r="G10" s="41"/>
      <c r="H10" s="60"/>
      <c r="I10" s="61"/>
      <c r="J10" s="123"/>
    </row>
    <row r="11" spans="3:10" ht="30.75" customHeight="1">
      <c r="C11" s="48" t="s">
        <v>86</v>
      </c>
      <c r="D11" s="39"/>
      <c r="E11" s="33"/>
      <c r="F11" s="34"/>
      <c r="G11" s="41"/>
      <c r="H11" s="60"/>
      <c r="I11" s="61"/>
      <c r="J11" s="123"/>
    </row>
    <row r="12" spans="3:10" ht="30.75" customHeight="1">
      <c r="C12" s="48" t="s">
        <v>3</v>
      </c>
      <c r="D12" s="39"/>
      <c r="E12" s="33"/>
      <c r="F12" s="34"/>
      <c r="G12" s="41"/>
      <c r="H12" s="60"/>
      <c r="I12" s="61"/>
      <c r="J12" s="123"/>
    </row>
    <row r="13" spans="3:10" ht="30.75" customHeight="1">
      <c r="C13" s="48" t="s">
        <v>6</v>
      </c>
      <c r="D13" s="39"/>
      <c r="E13" s="33"/>
      <c r="F13" s="34"/>
      <c r="G13" s="41"/>
      <c r="H13" s="60"/>
      <c r="I13" s="61"/>
      <c r="J13" s="123"/>
    </row>
    <row r="14" spans="3:9" ht="12" customHeight="1">
      <c r="C14" s="48"/>
      <c r="D14" s="39"/>
      <c r="E14" s="33"/>
      <c r="F14" s="34"/>
      <c r="G14" s="41"/>
      <c r="H14" s="33"/>
      <c r="I14" s="34"/>
    </row>
    <row r="15" spans="3:9" ht="18.75" customHeight="1" thickBot="1">
      <c r="C15" s="180" t="s">
        <v>152</v>
      </c>
      <c r="D15" s="82"/>
      <c r="E15" s="83"/>
      <c r="F15" s="87"/>
      <c r="G15" s="86"/>
      <c r="H15" s="83"/>
      <c r="I15" s="87"/>
    </row>
    <row r="16" spans="3:10" ht="30.75" customHeight="1" thickTop="1">
      <c r="C16" s="48" t="s">
        <v>64</v>
      </c>
      <c r="D16" s="39"/>
      <c r="E16" s="33"/>
      <c r="F16" s="34"/>
      <c r="G16" s="41"/>
      <c r="H16" s="60"/>
      <c r="I16" s="61"/>
      <c r="J16" s="123"/>
    </row>
    <row r="17" spans="3:10" ht="30.75" customHeight="1">
      <c r="C17" s="48" t="s">
        <v>65</v>
      </c>
      <c r="D17" s="39"/>
      <c r="E17" s="33"/>
      <c r="F17" s="34"/>
      <c r="G17" s="41"/>
      <c r="H17" s="60"/>
      <c r="I17" s="61"/>
      <c r="J17" s="123"/>
    </row>
    <row r="18" spans="3:10" ht="30.75" customHeight="1">
      <c r="C18" s="48" t="s">
        <v>42</v>
      </c>
      <c r="D18" s="39"/>
      <c r="E18" s="33"/>
      <c r="F18" s="34"/>
      <c r="G18" s="41"/>
      <c r="H18" s="60"/>
      <c r="I18" s="61"/>
      <c r="J18" s="123"/>
    </row>
    <row r="19" spans="3:10" ht="30.75" customHeight="1">
      <c r="C19" s="48" t="s">
        <v>85</v>
      </c>
      <c r="D19" s="39"/>
      <c r="E19" s="33"/>
      <c r="F19" s="34"/>
      <c r="G19" s="41"/>
      <c r="H19" s="60"/>
      <c r="I19" s="61"/>
      <c r="J19" s="123"/>
    </row>
    <row r="20" spans="3:10" ht="30.75" customHeight="1">
      <c r="C20" s="48" t="s">
        <v>77</v>
      </c>
      <c r="D20" s="39"/>
      <c r="E20" s="33"/>
      <c r="F20" s="34"/>
      <c r="G20" s="41"/>
      <c r="H20" s="60"/>
      <c r="I20" s="61"/>
      <c r="J20" s="123"/>
    </row>
    <row r="21" spans="3:10" ht="30.75" customHeight="1">
      <c r="C21" s="48" t="s">
        <v>94</v>
      </c>
      <c r="D21" s="39"/>
      <c r="E21" s="33"/>
      <c r="F21" s="34"/>
      <c r="G21" s="41"/>
      <c r="H21" s="60"/>
      <c r="I21" s="61"/>
      <c r="J21" s="123"/>
    </row>
    <row r="22" spans="3:10" ht="30.75" customHeight="1">
      <c r="C22" s="48"/>
      <c r="D22" s="39"/>
      <c r="E22" s="33"/>
      <c r="F22" s="34"/>
      <c r="G22" s="41"/>
      <c r="H22" s="33"/>
      <c r="I22" s="61"/>
      <c r="J22" s="123"/>
    </row>
    <row r="23" spans="3:9" ht="18.75" customHeight="1">
      <c r="C23" s="29"/>
      <c r="D23" s="31"/>
      <c r="E23" s="33"/>
      <c r="F23" s="34"/>
      <c r="G23" s="41"/>
      <c r="H23" s="33"/>
      <c r="I23" s="34"/>
    </row>
  </sheetData>
  <sheetProtection/>
  <printOptions/>
  <pageMargins left="0.5" right="0.5" top="0.5" bottom="0.5" header="0.5" footer="0.5"/>
  <pageSetup fitToHeight="1" fitToWidth="1" horizontalDpi="600" verticalDpi="600" orientation="portrait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26"/>
  <sheetViews>
    <sheetView zoomScalePageLayoutView="0" workbookViewId="0" topLeftCell="A1">
      <selection activeCell="C5" sqref="C5:K26"/>
    </sheetView>
  </sheetViews>
  <sheetFormatPr defaultColWidth="11.00390625" defaultRowHeight="15.75"/>
  <cols>
    <col min="1" max="2" width="4.50390625" style="0" customWidth="1"/>
    <col min="3" max="3" width="18.50390625" style="0" customWidth="1"/>
    <col min="4" max="4" width="11.75390625" style="0" customWidth="1"/>
    <col min="5" max="5" width="9.50390625" style="0" customWidth="1"/>
    <col min="6" max="6" width="9.375" style="0" customWidth="1"/>
    <col min="7" max="8" width="10.50390625" style="0" customWidth="1"/>
    <col min="9" max="9" width="9.625" style="0" customWidth="1"/>
    <col min="10" max="10" width="12.375" style="0" customWidth="1"/>
    <col min="11" max="11" width="12.00390625" style="0" customWidth="1"/>
    <col min="12" max="12" width="13.50390625" style="0" customWidth="1"/>
    <col min="13" max="13" width="8.50390625" style="0" customWidth="1"/>
    <col min="14" max="14" width="6.75390625" style="0" customWidth="1"/>
  </cols>
  <sheetData>
    <row r="5" ht="16.5" thickBot="1"/>
    <row r="6" spans="3:11" ht="21" customHeight="1">
      <c r="C6" s="15" t="s">
        <v>159</v>
      </c>
      <c r="D6" s="27" t="s">
        <v>158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47</v>
      </c>
      <c r="E7" s="1"/>
      <c r="F7" s="1"/>
      <c r="G7" s="1"/>
      <c r="H7" s="6"/>
      <c r="I7" s="17"/>
      <c r="J7" s="1"/>
      <c r="K7" s="18"/>
    </row>
    <row r="8" spans="3:13" ht="19.5" customHeight="1" thickBot="1">
      <c r="C8" s="7" t="s">
        <v>47</v>
      </c>
      <c r="D8" s="2" t="s">
        <v>136</v>
      </c>
      <c r="E8" s="2" t="s">
        <v>47</v>
      </c>
      <c r="F8" s="2"/>
      <c r="G8" s="2"/>
      <c r="H8" s="8"/>
      <c r="I8" s="7"/>
      <c r="J8" s="2"/>
      <c r="K8" s="19"/>
      <c r="M8" s="145" t="s">
        <v>113</v>
      </c>
    </row>
    <row r="9" spans="3:13" s="147" customFormat="1" ht="21.75" customHeight="1" thickTop="1">
      <c r="C9" s="173" t="s">
        <v>47</v>
      </c>
      <c r="D9" s="174" t="s">
        <v>52</v>
      </c>
      <c r="E9" s="175" t="s">
        <v>15</v>
      </c>
      <c r="F9" s="175" t="s">
        <v>17</v>
      </c>
      <c r="G9" s="176" t="s">
        <v>18</v>
      </c>
      <c r="H9" s="177" t="s">
        <v>19</v>
      </c>
      <c r="I9" s="151" t="s">
        <v>53</v>
      </c>
      <c r="J9" s="175" t="s">
        <v>54</v>
      </c>
      <c r="K9" s="178" t="s">
        <v>24</v>
      </c>
      <c r="L9" s="179" t="s">
        <v>103</v>
      </c>
      <c r="M9" s="145" t="s">
        <v>114</v>
      </c>
    </row>
    <row r="10" spans="3:13" ht="21.75" customHeight="1">
      <c r="C10" s="56" t="s">
        <v>59</v>
      </c>
      <c r="D10" s="59"/>
      <c r="E10" s="33"/>
      <c r="F10" s="62"/>
      <c r="G10" s="33"/>
      <c r="H10" s="34"/>
      <c r="I10" s="42"/>
      <c r="J10" s="33"/>
      <c r="K10" s="34"/>
      <c r="L10" s="123">
        <f aca="true" t="shared" si="0" ref="L10:L15">+K10*5</f>
        <v>0</v>
      </c>
      <c r="M10" s="146" t="e">
        <f aca="true" t="shared" si="1" ref="M10:M15">AVERAGE(E10,G10)</f>
        <v>#DIV/0!</v>
      </c>
    </row>
    <row r="11" spans="3:13" ht="21.75" customHeight="1">
      <c r="C11" s="48" t="s">
        <v>115</v>
      </c>
      <c r="D11" s="59"/>
      <c r="E11" s="33"/>
      <c r="F11" s="65"/>
      <c r="G11" s="33"/>
      <c r="H11" s="61"/>
      <c r="I11" s="63"/>
      <c r="J11" s="33"/>
      <c r="K11" s="34"/>
      <c r="L11" s="123">
        <f t="shared" si="0"/>
        <v>0</v>
      </c>
      <c r="M11" s="146" t="e">
        <f t="shared" si="1"/>
        <v>#DIV/0!</v>
      </c>
    </row>
    <row r="12" spans="3:13" ht="24.75" customHeight="1">
      <c r="C12" s="48" t="s">
        <v>160</v>
      </c>
      <c r="D12" s="39"/>
      <c r="E12" s="33"/>
      <c r="F12" s="62"/>
      <c r="G12" s="33"/>
      <c r="H12" s="34"/>
      <c r="I12" s="41"/>
      <c r="J12" s="33"/>
      <c r="K12" s="34"/>
      <c r="L12" s="123">
        <f t="shared" si="0"/>
        <v>0</v>
      </c>
      <c r="M12" s="146" t="e">
        <f t="shared" si="1"/>
        <v>#DIV/0!</v>
      </c>
    </row>
    <row r="13" spans="3:13" ht="24.75" customHeight="1">
      <c r="C13" s="48" t="s">
        <v>79</v>
      </c>
      <c r="D13" s="39"/>
      <c r="E13" s="33"/>
      <c r="F13" s="62"/>
      <c r="G13" s="33"/>
      <c r="H13" s="34"/>
      <c r="I13" s="41"/>
      <c r="J13" s="33"/>
      <c r="K13" s="34"/>
      <c r="L13" s="123">
        <f t="shared" si="0"/>
        <v>0</v>
      </c>
      <c r="M13" s="146" t="e">
        <f t="shared" si="1"/>
        <v>#DIV/0!</v>
      </c>
    </row>
    <row r="14" spans="3:13" ht="24.75" customHeight="1">
      <c r="C14" s="48" t="s">
        <v>10</v>
      </c>
      <c r="D14" s="39"/>
      <c r="E14" s="33"/>
      <c r="F14" s="62"/>
      <c r="G14" s="33"/>
      <c r="H14" s="34"/>
      <c r="I14" s="41"/>
      <c r="J14" s="33"/>
      <c r="K14" s="34"/>
      <c r="L14" s="123">
        <f t="shared" si="0"/>
        <v>0</v>
      </c>
      <c r="M14" s="146" t="e">
        <f t="shared" si="1"/>
        <v>#DIV/0!</v>
      </c>
    </row>
    <row r="15" spans="3:13" ht="24" customHeight="1">
      <c r="C15" s="48" t="s">
        <v>8</v>
      </c>
      <c r="D15" s="39"/>
      <c r="E15" s="33"/>
      <c r="F15" s="62"/>
      <c r="G15" s="33"/>
      <c r="H15" s="34"/>
      <c r="I15" s="41"/>
      <c r="J15" s="33"/>
      <c r="K15" s="34"/>
      <c r="L15" s="123">
        <f t="shared" si="0"/>
        <v>0</v>
      </c>
      <c r="M15" s="146" t="e">
        <f t="shared" si="1"/>
        <v>#DIV/0!</v>
      </c>
    </row>
    <row r="16" spans="3:13" ht="24" customHeight="1">
      <c r="C16" s="48" t="s">
        <v>72</v>
      </c>
      <c r="D16" s="39"/>
      <c r="E16" s="33"/>
      <c r="F16" s="62"/>
      <c r="G16" s="33"/>
      <c r="H16" s="34"/>
      <c r="I16" s="41"/>
      <c r="J16" s="33"/>
      <c r="K16" s="34"/>
      <c r="L16" s="123"/>
      <c r="M16" s="146"/>
    </row>
    <row r="17" spans="3:11" ht="15.75" customHeight="1">
      <c r="C17" s="48" t="s">
        <v>47</v>
      </c>
      <c r="D17" s="39"/>
      <c r="E17" s="33"/>
      <c r="F17" s="62"/>
      <c r="G17" s="33"/>
      <c r="H17" s="34"/>
      <c r="I17" s="41"/>
      <c r="J17" s="33"/>
      <c r="K17" s="34"/>
    </row>
    <row r="18" spans="3:11" ht="24.75" customHeight="1" thickBot="1">
      <c r="C18" s="105" t="s">
        <v>161</v>
      </c>
      <c r="D18" s="108"/>
      <c r="E18" s="109"/>
      <c r="F18" s="110"/>
      <c r="G18" s="109"/>
      <c r="H18" s="111"/>
      <c r="I18" s="112"/>
      <c r="J18" s="109"/>
      <c r="K18" s="111"/>
    </row>
    <row r="19" spans="3:13" ht="24.75" customHeight="1">
      <c r="C19" s="56" t="s">
        <v>80</v>
      </c>
      <c r="D19" s="59"/>
      <c r="E19" s="33"/>
      <c r="F19" s="65"/>
      <c r="G19" s="33"/>
      <c r="H19" s="61"/>
      <c r="I19" s="63"/>
      <c r="J19" s="33"/>
      <c r="K19" s="34"/>
      <c r="L19" s="123">
        <f>+K19*5</f>
        <v>0</v>
      </c>
      <c r="M19" s="146" t="e">
        <f>AVERAGE(E19,G19)</f>
        <v>#DIV/0!</v>
      </c>
    </row>
    <row r="20" spans="3:13" ht="24.75" customHeight="1">
      <c r="C20" s="48" t="s">
        <v>83</v>
      </c>
      <c r="D20" s="39"/>
      <c r="E20" s="33"/>
      <c r="F20" s="62"/>
      <c r="G20" s="33"/>
      <c r="H20" s="34"/>
      <c r="I20" s="63"/>
      <c r="J20" s="33"/>
      <c r="K20" s="34"/>
      <c r="L20" s="123">
        <f>+K20*5</f>
        <v>0</v>
      </c>
      <c r="M20" s="146" t="e">
        <f>AVERAGE(E20,G20)</f>
        <v>#DIV/0!</v>
      </c>
    </row>
    <row r="21" spans="3:13" ht="24.75" customHeight="1">
      <c r="C21" s="48" t="s">
        <v>51</v>
      </c>
      <c r="D21" s="39"/>
      <c r="E21" s="33"/>
      <c r="F21" s="65"/>
      <c r="G21" s="33"/>
      <c r="H21" s="61"/>
      <c r="I21" s="63"/>
      <c r="J21" s="33"/>
      <c r="K21" s="34"/>
      <c r="L21" s="123">
        <f>+K21*5</f>
        <v>0</v>
      </c>
      <c r="M21" s="146" t="e">
        <f>AVERAGE(E21,G21)</f>
        <v>#DIV/0!</v>
      </c>
    </row>
    <row r="22" spans="3:13" ht="24.75" customHeight="1">
      <c r="C22" s="48" t="s">
        <v>70</v>
      </c>
      <c r="D22" s="39"/>
      <c r="E22" s="33"/>
      <c r="F22" s="65"/>
      <c r="G22" s="33"/>
      <c r="H22" s="61"/>
      <c r="I22" s="63"/>
      <c r="J22" s="33"/>
      <c r="K22" s="34"/>
      <c r="L22" s="123">
        <f>+K22*5</f>
        <v>0</v>
      </c>
      <c r="M22" s="146" t="e">
        <f>AVERAGE(E22,G22)</f>
        <v>#DIV/0!</v>
      </c>
    </row>
    <row r="23" spans="3:13" ht="24.75" customHeight="1">
      <c r="C23" s="48" t="s">
        <v>71</v>
      </c>
      <c r="D23" s="39"/>
      <c r="E23" s="33"/>
      <c r="F23" s="65"/>
      <c r="G23" s="33"/>
      <c r="H23" s="61"/>
      <c r="I23" s="63"/>
      <c r="J23" s="33"/>
      <c r="K23" s="34"/>
      <c r="L23" s="123">
        <f>+K23*5</f>
        <v>0</v>
      </c>
      <c r="M23" s="146" t="e">
        <f>AVERAGE(E23,G23)</f>
        <v>#DIV/0!</v>
      </c>
    </row>
    <row r="24" spans="3:13" ht="24.75" customHeight="1">
      <c r="C24" s="48" t="s">
        <v>81</v>
      </c>
      <c r="D24" s="39"/>
      <c r="E24" s="33"/>
      <c r="F24" s="65"/>
      <c r="G24" s="60"/>
      <c r="H24" s="61"/>
      <c r="I24" s="63"/>
      <c r="J24" s="33"/>
      <c r="K24" s="61"/>
      <c r="L24" s="123"/>
      <c r="M24" s="146"/>
    </row>
    <row r="25" spans="3:13" ht="24.75" customHeight="1">
      <c r="C25" s="48" t="s">
        <v>127</v>
      </c>
      <c r="D25" s="39"/>
      <c r="E25" s="60"/>
      <c r="F25" s="65"/>
      <c r="G25" s="60"/>
      <c r="H25" s="61"/>
      <c r="I25" s="63"/>
      <c r="J25" s="60"/>
      <c r="K25" s="61"/>
      <c r="L25" s="123"/>
      <c r="M25" s="146"/>
    </row>
    <row r="26" spans="3:11" ht="18.75" customHeight="1">
      <c r="C26" s="48"/>
      <c r="D26" s="39"/>
      <c r="E26" s="60"/>
      <c r="F26" s="65"/>
      <c r="G26" s="60"/>
      <c r="H26" s="61"/>
      <c r="I26" s="63"/>
      <c r="J26" s="60"/>
      <c r="K26" s="61"/>
    </row>
  </sheetData>
  <sheetProtection/>
  <printOptions/>
  <pageMargins left="0.5" right="0.5" top="0.5" bottom="0.5" header="0.5" footer="0.5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2"/>
  <sheetViews>
    <sheetView zoomScale="65" zoomScaleNormal="65" zoomScalePageLayoutView="0" workbookViewId="0" topLeftCell="C1">
      <selection activeCell="H12" sqref="H12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3.50390625" style="0" customWidth="1"/>
    <col min="5" max="5" width="15.753906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9" t="s">
        <v>162</v>
      </c>
      <c r="D6" s="27" t="s">
        <v>167</v>
      </c>
      <c r="E6" s="27"/>
      <c r="F6" s="5"/>
      <c r="G6" s="15" t="s">
        <v>47</v>
      </c>
      <c r="H6" s="27"/>
      <c r="I6" s="16"/>
    </row>
    <row r="7" spans="3:9" ht="15.75">
      <c r="C7" s="17" t="s">
        <v>168</v>
      </c>
      <c r="F7" s="6"/>
      <c r="G7" s="17"/>
      <c r="H7" s="53"/>
      <c r="I7" s="18"/>
    </row>
    <row r="8" spans="3:9" ht="27.75" customHeight="1" thickBot="1">
      <c r="C8" s="7" t="s">
        <v>47</v>
      </c>
      <c r="D8" s="126" t="s">
        <v>169</v>
      </c>
      <c r="E8" s="2"/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30.75" customHeight="1">
      <c r="C10" s="48" t="s">
        <v>7</v>
      </c>
      <c r="D10" s="39">
        <v>0.2569444444444445</v>
      </c>
      <c r="E10" s="33">
        <f aca="true" t="shared" si="0" ref="E10:E15">+F10-D10</f>
        <v>0.2604166666666666</v>
      </c>
      <c r="F10" s="34">
        <v>0.517361111111111</v>
      </c>
      <c r="G10" s="41">
        <v>0.6409722222222222</v>
      </c>
      <c r="H10" s="33">
        <f aca="true" t="shared" si="1" ref="H10:H15">+AVERAGE(D10,E10)</f>
        <v>0.2586805555555555</v>
      </c>
      <c r="I10" s="61">
        <f>(+G10/3961)*1000</f>
        <v>0.16182080843782432</v>
      </c>
      <c r="J10" s="123">
        <f aca="true" t="shared" si="2" ref="J10:J15">+I10*4</f>
        <v>0.6472832337512973</v>
      </c>
    </row>
    <row r="11" spans="3:10" ht="30.75" customHeight="1">
      <c r="C11" s="48" t="s">
        <v>2</v>
      </c>
      <c r="D11" s="39">
        <v>0.26805555555555555</v>
      </c>
      <c r="E11" s="33">
        <f t="shared" si="0"/>
        <v>0.28125000000000006</v>
      </c>
      <c r="F11" s="34">
        <v>0.5493055555555556</v>
      </c>
      <c r="G11" s="41">
        <v>0.6743055555555556</v>
      </c>
      <c r="H11" s="33">
        <f t="shared" si="1"/>
        <v>0.2746527777777778</v>
      </c>
      <c r="I11" s="61">
        <f>(+G11/3838)*1000</f>
        <v>0.17569191129639283</v>
      </c>
      <c r="J11" s="123">
        <f t="shared" si="2"/>
        <v>0.7027676451855713</v>
      </c>
    </row>
    <row r="12" spans="3:10" ht="30.75" customHeight="1">
      <c r="C12" s="48" t="s">
        <v>56</v>
      </c>
      <c r="D12" s="39">
        <v>0.27569444444444446</v>
      </c>
      <c r="E12" s="33">
        <f t="shared" si="0"/>
        <v>0.2826388888888889</v>
      </c>
      <c r="F12" s="34">
        <v>0.5583333333333333</v>
      </c>
      <c r="G12" s="41">
        <v>0.6923611111111111</v>
      </c>
      <c r="H12" s="33">
        <f t="shared" si="1"/>
        <v>0.2791666666666667</v>
      </c>
      <c r="I12" s="61">
        <f>(+G12/3838)*1000</f>
        <v>0.18039632910659487</v>
      </c>
      <c r="J12" s="123">
        <f t="shared" si="2"/>
        <v>0.7215853164263795</v>
      </c>
    </row>
    <row r="13" spans="3:10" ht="30.75" customHeight="1">
      <c r="C13" s="48" t="s">
        <v>57</v>
      </c>
      <c r="D13" s="39">
        <v>0.2826388888888889</v>
      </c>
      <c r="E13" s="33">
        <f t="shared" si="0"/>
        <v>0.2944444444444444</v>
      </c>
      <c r="F13" s="34">
        <v>0.5770833333333333</v>
      </c>
      <c r="G13" s="41">
        <v>0.7020833333333334</v>
      </c>
      <c r="H13" s="33">
        <f t="shared" si="1"/>
        <v>0.28854166666666664</v>
      </c>
      <c r="I13" s="61">
        <f>(+G13/3838)*1000</f>
        <v>0.18292947715824218</v>
      </c>
      <c r="J13" s="123">
        <f t="shared" si="2"/>
        <v>0.7317179086329687</v>
      </c>
    </row>
    <row r="14" spans="3:10" ht="30.75" customHeight="1">
      <c r="C14" s="48" t="s">
        <v>95</v>
      </c>
      <c r="D14" s="39">
        <v>0.27569444444444446</v>
      </c>
      <c r="E14" s="33">
        <f t="shared" si="0"/>
        <v>0.3055555555555556</v>
      </c>
      <c r="F14" s="34">
        <v>0.58125</v>
      </c>
      <c r="G14" s="41">
        <v>0.70625</v>
      </c>
      <c r="H14" s="33">
        <f t="shared" si="1"/>
        <v>0.290625</v>
      </c>
      <c r="I14" s="61">
        <f>(+G14/3838)*1000</f>
        <v>0.18401511203751955</v>
      </c>
      <c r="J14" s="123">
        <f t="shared" si="2"/>
        <v>0.7360604481500782</v>
      </c>
    </row>
    <row r="15" spans="3:10" ht="30.75" customHeight="1">
      <c r="C15" s="48" t="s">
        <v>3</v>
      </c>
      <c r="D15" s="39">
        <v>0.31319444444444444</v>
      </c>
      <c r="E15" s="33">
        <f t="shared" si="0"/>
        <v>0.3340277777777778</v>
      </c>
      <c r="F15" s="34">
        <v>0.6472222222222223</v>
      </c>
      <c r="G15" s="41">
        <v>0.7722222222222223</v>
      </c>
      <c r="H15" s="33">
        <f t="shared" si="1"/>
        <v>0.3236111111111111</v>
      </c>
      <c r="I15" s="61">
        <f>(+G15/3838)*1000</f>
        <v>0.20120433095941176</v>
      </c>
      <c r="J15" s="123">
        <f t="shared" si="2"/>
        <v>0.804817323837647</v>
      </c>
    </row>
    <row r="16" spans="3:9" ht="12" customHeight="1">
      <c r="C16" s="48"/>
      <c r="D16" s="39"/>
      <c r="E16" s="33"/>
      <c r="F16" s="34"/>
      <c r="G16" s="41"/>
      <c r="H16" s="33"/>
      <c r="I16" s="34"/>
    </row>
    <row r="17" spans="3:9" ht="18.75" customHeight="1" thickBot="1">
      <c r="C17" s="171" t="s">
        <v>139</v>
      </c>
      <c r="D17" s="82"/>
      <c r="E17" s="83"/>
      <c r="F17" s="87"/>
      <c r="G17" s="86"/>
      <c r="H17" s="83"/>
      <c r="I17" s="87"/>
    </row>
    <row r="18" spans="3:10" ht="30.75" customHeight="1" thickTop="1">
      <c r="C18" s="48" t="s">
        <v>64</v>
      </c>
      <c r="D18" s="39">
        <v>0.29305555555555557</v>
      </c>
      <c r="E18" s="33">
        <f>+F18-D18</f>
        <v>0.31597222222222227</v>
      </c>
      <c r="F18" s="34">
        <v>0.6090277777777778</v>
      </c>
      <c r="G18" s="41">
        <v>0.7923611111111111</v>
      </c>
      <c r="H18" s="33">
        <f>+AVERAGE(D18,E18)</f>
        <v>0.3045138888888889</v>
      </c>
      <c r="I18" s="61">
        <f>(+G18/3838)*1000</f>
        <v>0.20645156620925248</v>
      </c>
      <c r="J18" s="123">
        <f>+I18*4</f>
        <v>0.8258062648370099</v>
      </c>
    </row>
    <row r="19" spans="3:10" ht="30.75" customHeight="1">
      <c r="C19" s="48" t="s">
        <v>65</v>
      </c>
      <c r="D19" s="39">
        <v>0.3020833333333333</v>
      </c>
      <c r="E19" s="33">
        <f>+F19-D19</f>
        <v>0.33402777777777787</v>
      </c>
      <c r="F19" s="34">
        <v>0.6361111111111112</v>
      </c>
      <c r="G19" s="41">
        <v>0.8305555555555556</v>
      </c>
      <c r="H19" s="33">
        <f>+AVERAGE(D19,E19)</f>
        <v>0.3180555555555556</v>
      </c>
      <c r="I19" s="61">
        <f>(+G19/3838)*1000</f>
        <v>0.21640321926929537</v>
      </c>
      <c r="J19" s="123">
        <f>+I19*4</f>
        <v>0.8656128770771815</v>
      </c>
    </row>
    <row r="20" spans="3:10" ht="30.75" customHeight="1">
      <c r="C20" s="48" t="s">
        <v>77</v>
      </c>
      <c r="D20" s="39">
        <v>0.3430555555555555</v>
      </c>
      <c r="E20" s="33">
        <f>+F20-D20</f>
        <v>0.3263888888888889</v>
      </c>
      <c r="F20" s="34">
        <v>0.6694444444444444</v>
      </c>
      <c r="G20" s="41">
        <v>0.8444444444444444</v>
      </c>
      <c r="H20" s="33">
        <f>+AVERAGE(D20,E20)</f>
        <v>0.3347222222222222</v>
      </c>
      <c r="I20" s="61">
        <f>(+G20/3838)*1000</f>
        <v>0.22002200220022003</v>
      </c>
      <c r="J20" s="123">
        <f>+I20*4</f>
        <v>0.8800880088008801</v>
      </c>
    </row>
    <row r="21" spans="3:10" ht="30.75" customHeight="1">
      <c r="C21" s="48" t="s">
        <v>94</v>
      </c>
      <c r="D21" s="39">
        <v>0.3763888888888889</v>
      </c>
      <c r="E21" s="33">
        <f>+F21-D21</f>
        <v>0.4458333333333334</v>
      </c>
      <c r="F21" s="34">
        <v>0.8222222222222223</v>
      </c>
      <c r="G21" s="42" t="s">
        <v>170</v>
      </c>
      <c r="H21" s="33">
        <f>+AVERAGE(D21,E21)</f>
        <v>0.41111111111111115</v>
      </c>
      <c r="I21" s="61">
        <f>(+G21/3838)*1000</f>
        <v>0.27719877250882985</v>
      </c>
      <c r="J21" s="123">
        <f>+I21*4</f>
        <v>1.1087950900353194</v>
      </c>
    </row>
    <row r="22" spans="3:9" ht="18.75" customHeight="1">
      <c r="C22" s="29"/>
      <c r="D22" s="31"/>
      <c r="E22" s="33"/>
      <c r="F22" s="34"/>
      <c r="G22" s="41"/>
      <c r="H22" s="33"/>
      <c r="I22" s="34"/>
    </row>
  </sheetData>
  <sheetProtection/>
  <printOptions/>
  <pageMargins left="0.5" right="0.5" top="0.5" bottom="0.5" header="0.5" footer="0.5"/>
  <pageSetup fitToHeight="1" fitToWidth="1" horizontalDpi="600" verticalDpi="600" orientation="portrait" scale="8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34"/>
  <sheetViews>
    <sheetView zoomScalePageLayoutView="0" workbookViewId="0" topLeftCell="C1">
      <selection activeCell="J10" sqref="J10:M10"/>
    </sheetView>
  </sheetViews>
  <sheetFormatPr defaultColWidth="11.00390625" defaultRowHeight="15.75"/>
  <cols>
    <col min="1" max="2" width="11.00390625" style="0" customWidth="1"/>
    <col min="3" max="3" width="17.625" style="0" customWidth="1"/>
    <col min="4" max="4" width="9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12.25390625" style="0" customWidth="1"/>
    <col min="13" max="13" width="9.875" style="0" customWidth="1"/>
    <col min="14" max="14" width="6.75390625" style="0" customWidth="1"/>
  </cols>
  <sheetData>
    <row r="5" ht="16.5" thickBot="1"/>
    <row r="6" spans="3:11" ht="21" customHeight="1">
      <c r="C6" s="15" t="s">
        <v>162</v>
      </c>
      <c r="D6" s="27" t="s">
        <v>163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47</v>
      </c>
      <c r="E7" s="1"/>
      <c r="F7" s="1"/>
      <c r="G7" s="1"/>
      <c r="H7" s="6"/>
      <c r="I7" s="17"/>
      <c r="J7" s="1"/>
      <c r="K7" s="18"/>
    </row>
    <row r="8" spans="3:13" ht="19.5" customHeight="1" thickBot="1">
      <c r="C8" s="7" t="s">
        <v>47</v>
      </c>
      <c r="D8" s="2" t="s">
        <v>136</v>
      </c>
      <c r="E8" s="2" t="s">
        <v>47</v>
      </c>
      <c r="F8" s="2" t="s">
        <v>164</v>
      </c>
      <c r="G8" s="2"/>
      <c r="H8" s="8"/>
      <c r="I8" s="7"/>
      <c r="J8" s="2"/>
      <c r="K8" s="19"/>
      <c r="M8" s="145" t="s">
        <v>113</v>
      </c>
    </row>
    <row r="9" spans="3:13" ht="21.75" customHeight="1" thickTop="1">
      <c r="C9" s="47" t="s">
        <v>47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  <c r="L9" s="132" t="s">
        <v>103</v>
      </c>
      <c r="M9" s="145" t="s">
        <v>114</v>
      </c>
    </row>
    <row r="10" spans="3:13" ht="21.75" customHeight="1">
      <c r="C10" s="56" t="s">
        <v>12</v>
      </c>
      <c r="D10" s="59">
        <v>0.21319444444444444</v>
      </c>
      <c r="E10" s="33">
        <f aca="true" t="shared" si="0" ref="E10:E16">+F10-D10</f>
        <v>0.22430555555555556</v>
      </c>
      <c r="F10" s="62">
        <v>0.4375</v>
      </c>
      <c r="G10" s="33">
        <f aca="true" t="shared" si="1" ref="G10:G16">+H10-F10</f>
        <v>0.2270833333333333</v>
      </c>
      <c r="H10" s="34">
        <v>0.6645833333333333</v>
      </c>
      <c r="I10" s="42">
        <v>0.6854166666666667</v>
      </c>
      <c r="J10" s="33">
        <f aca="true" t="shared" si="2" ref="J10:J16">AVERAGE(G10,E10,D10)</f>
        <v>0.22152777777777777</v>
      </c>
      <c r="K10" s="34">
        <f aca="true" t="shared" si="3" ref="K10:K16">(+I10/4954)*1000</f>
        <v>0.13835621046965416</v>
      </c>
      <c r="L10" s="123">
        <f aca="true" t="shared" si="4" ref="L10:L16">+K10*5</f>
        <v>0.6917810523482708</v>
      </c>
      <c r="M10" s="146">
        <f aca="true" t="shared" si="5" ref="M10:M16">AVERAGE(E10,G10)</f>
        <v>0.22569444444444442</v>
      </c>
    </row>
    <row r="11" spans="3:13" ht="21.75" customHeight="1">
      <c r="C11" s="56" t="s">
        <v>68</v>
      </c>
      <c r="D11" s="59">
        <v>0.21666666666666667</v>
      </c>
      <c r="E11" s="33">
        <f t="shared" si="0"/>
        <v>0.2326388888888889</v>
      </c>
      <c r="F11" s="65">
        <v>0.44930555555555557</v>
      </c>
      <c r="G11" s="33">
        <f t="shared" si="1"/>
        <v>0.23541666666666666</v>
      </c>
      <c r="H11" s="61">
        <v>0.6847222222222222</v>
      </c>
      <c r="I11" s="63">
        <v>0.70625</v>
      </c>
      <c r="J11" s="33">
        <f t="shared" si="2"/>
        <v>0.22824074074074074</v>
      </c>
      <c r="K11" s="34">
        <f t="shared" si="3"/>
        <v>0.14256156641098103</v>
      </c>
      <c r="L11" s="123">
        <f t="shared" si="4"/>
        <v>0.7128078320549052</v>
      </c>
      <c r="M11" s="146">
        <f t="shared" si="5"/>
        <v>0.23402777777777778</v>
      </c>
    </row>
    <row r="12" spans="3:13" ht="24.75" customHeight="1">
      <c r="C12" s="48" t="s">
        <v>32</v>
      </c>
      <c r="D12" s="39">
        <v>0.21736111111111112</v>
      </c>
      <c r="E12" s="33">
        <f t="shared" si="0"/>
        <v>0.24444444444444446</v>
      </c>
      <c r="F12" s="62">
        <v>0.4618055555555556</v>
      </c>
      <c r="G12" s="33">
        <f t="shared" si="1"/>
        <v>0.24722222222222212</v>
      </c>
      <c r="H12" s="34">
        <v>0.7090277777777777</v>
      </c>
      <c r="I12" s="41">
        <v>0.7291666666666666</v>
      </c>
      <c r="J12" s="33">
        <f t="shared" si="2"/>
        <v>0.23634259259259258</v>
      </c>
      <c r="K12" s="34">
        <f t="shared" si="3"/>
        <v>0.1471874579464406</v>
      </c>
      <c r="L12" s="123">
        <f t="shared" si="4"/>
        <v>0.735937289732203</v>
      </c>
      <c r="M12" s="146">
        <f t="shared" si="5"/>
        <v>0.2458333333333333</v>
      </c>
    </row>
    <row r="13" spans="3:13" ht="24.75" customHeight="1">
      <c r="C13" s="48" t="s">
        <v>20</v>
      </c>
      <c r="D13" s="39">
        <v>0.23680555555555557</v>
      </c>
      <c r="E13" s="33">
        <f t="shared" si="0"/>
        <v>0.25277777777777777</v>
      </c>
      <c r="F13" s="62">
        <v>0.4895833333333333</v>
      </c>
      <c r="G13" s="33">
        <f t="shared" si="1"/>
        <v>0.25486111111111115</v>
      </c>
      <c r="H13" s="34">
        <v>0.7444444444444445</v>
      </c>
      <c r="I13" s="41">
        <v>0.7680555555555556</v>
      </c>
      <c r="J13" s="33">
        <f t="shared" si="2"/>
        <v>0.2481481481481482</v>
      </c>
      <c r="K13" s="34">
        <f t="shared" si="3"/>
        <v>0.1550374557035841</v>
      </c>
      <c r="L13" s="123">
        <f t="shared" si="4"/>
        <v>0.7751872785179205</v>
      </c>
      <c r="M13" s="146">
        <f t="shared" si="5"/>
        <v>0.2538194444444445</v>
      </c>
    </row>
    <row r="14" spans="3:13" ht="24.75" customHeight="1">
      <c r="C14" s="48" t="s">
        <v>9</v>
      </c>
      <c r="D14" s="39">
        <v>0.2423611111111111</v>
      </c>
      <c r="E14" s="33">
        <f t="shared" si="0"/>
        <v>0.2548611111111111</v>
      </c>
      <c r="F14" s="62">
        <v>0.49722222222222223</v>
      </c>
      <c r="G14" s="33">
        <f t="shared" si="1"/>
        <v>0.25277777777777777</v>
      </c>
      <c r="H14" s="34">
        <v>0.75</v>
      </c>
      <c r="I14" s="41">
        <v>0.7729166666666667</v>
      </c>
      <c r="J14" s="33">
        <f t="shared" si="2"/>
        <v>0.25</v>
      </c>
      <c r="K14" s="34">
        <f t="shared" si="3"/>
        <v>0.15601870542322702</v>
      </c>
      <c r="L14" s="123">
        <f t="shared" si="4"/>
        <v>0.7800935271161351</v>
      </c>
      <c r="M14" s="146">
        <f t="shared" si="5"/>
        <v>0.25381944444444443</v>
      </c>
    </row>
    <row r="15" spans="3:13" ht="24.75" customHeight="1">
      <c r="C15" s="48" t="s">
        <v>33</v>
      </c>
      <c r="D15" s="39">
        <v>0.23680555555555557</v>
      </c>
      <c r="E15" s="33">
        <f t="shared" si="0"/>
        <v>0.26041666666666663</v>
      </c>
      <c r="F15" s="62">
        <v>0.49722222222222223</v>
      </c>
      <c r="G15" s="33">
        <f t="shared" si="1"/>
        <v>0.26388888888888884</v>
      </c>
      <c r="H15" s="34">
        <v>0.7611111111111111</v>
      </c>
      <c r="I15" s="41">
        <v>0.7847222222222222</v>
      </c>
      <c r="J15" s="33">
        <f t="shared" si="2"/>
        <v>0.2537037037037037</v>
      </c>
      <c r="K15" s="34">
        <f t="shared" si="3"/>
        <v>0.1584017404566456</v>
      </c>
      <c r="L15" s="123">
        <f t="shared" si="4"/>
        <v>0.792008702283228</v>
      </c>
      <c r="M15" s="146">
        <f t="shared" si="5"/>
        <v>0.26215277777777773</v>
      </c>
    </row>
    <row r="16" spans="3:13" ht="24.75" customHeight="1">
      <c r="C16" s="48" t="s">
        <v>13</v>
      </c>
      <c r="D16" s="39">
        <v>0.23958333333333334</v>
      </c>
      <c r="E16" s="33">
        <f t="shared" si="0"/>
        <v>0.26111111111111107</v>
      </c>
      <c r="F16" s="62">
        <v>0.5006944444444444</v>
      </c>
      <c r="G16" s="33">
        <f t="shared" si="1"/>
        <v>0.26041666666666663</v>
      </c>
      <c r="H16" s="34">
        <v>0.7611111111111111</v>
      </c>
      <c r="I16" s="41">
        <v>0.7902777777777777</v>
      </c>
      <c r="J16" s="33">
        <f t="shared" si="2"/>
        <v>0.2537037037037037</v>
      </c>
      <c r="K16" s="34">
        <f t="shared" si="3"/>
        <v>0.15952316870766606</v>
      </c>
      <c r="L16" s="123">
        <f t="shared" si="4"/>
        <v>0.7976158435383303</v>
      </c>
      <c r="M16" s="146">
        <f t="shared" si="5"/>
        <v>0.26076388888888885</v>
      </c>
    </row>
    <row r="17" spans="3:11" ht="15.75" customHeight="1">
      <c r="C17" s="48" t="s">
        <v>47</v>
      </c>
      <c r="D17" s="39"/>
      <c r="E17" s="33"/>
      <c r="F17" s="62"/>
      <c r="G17" s="33"/>
      <c r="H17" s="34"/>
      <c r="I17" s="41"/>
      <c r="J17" s="33"/>
      <c r="K17" s="34"/>
    </row>
    <row r="18" spans="3:11" ht="24.75" customHeight="1" thickBot="1">
      <c r="C18" s="105" t="s">
        <v>4</v>
      </c>
      <c r="D18" s="108"/>
      <c r="E18" s="109"/>
      <c r="F18" s="110"/>
      <c r="G18" s="109"/>
      <c r="H18" s="111"/>
      <c r="I18" s="112"/>
      <c r="J18" s="109"/>
      <c r="K18" s="111"/>
    </row>
    <row r="19" spans="3:13" ht="24.75" customHeight="1">
      <c r="C19" s="56" t="s">
        <v>21</v>
      </c>
      <c r="D19" s="59">
        <v>0.2340277777777778</v>
      </c>
      <c r="E19" s="33">
        <f aca="true" t="shared" si="6" ref="E19:E29">+F19-D19</f>
        <v>0.24652777777777776</v>
      </c>
      <c r="F19" s="65">
        <v>0.48055555555555557</v>
      </c>
      <c r="G19" s="33">
        <f aca="true" t="shared" si="7" ref="G19:G29">+H19-F19</f>
        <v>0.25208333333333327</v>
      </c>
      <c r="H19" s="61">
        <v>0.7326388888888888</v>
      </c>
      <c r="I19" s="63">
        <v>0.7576388888888889</v>
      </c>
      <c r="J19" s="33">
        <f aca="true" t="shared" si="8" ref="J19:J29">AVERAGE(G19,E19,D19)</f>
        <v>0.24421296296296294</v>
      </c>
      <c r="K19" s="34">
        <f aca="true" t="shared" si="9" ref="K19:K29">(+I19/4954)*1000</f>
        <v>0.15293477773292066</v>
      </c>
      <c r="L19" s="123">
        <f aca="true" t="shared" si="10" ref="L19:L29">+K19*5</f>
        <v>0.7646738886646033</v>
      </c>
      <c r="M19" s="146">
        <f aca="true" t="shared" si="11" ref="M19:M29">AVERAGE(E19,G19)</f>
        <v>0.2493055555555555</v>
      </c>
    </row>
    <row r="20" spans="3:13" ht="24.75" customHeight="1">
      <c r="C20" s="56" t="s">
        <v>34</v>
      </c>
      <c r="D20" s="59">
        <v>0.2423611111111111</v>
      </c>
      <c r="E20" s="33">
        <f t="shared" si="6"/>
        <v>0.26041666666666663</v>
      </c>
      <c r="F20" s="65">
        <v>0.5027777777777778</v>
      </c>
      <c r="G20" s="33">
        <f t="shared" si="7"/>
        <v>0.2645833333333334</v>
      </c>
      <c r="H20" s="61">
        <v>0.7673611111111112</v>
      </c>
      <c r="I20" s="63">
        <v>0.7902777777777777</v>
      </c>
      <c r="J20" s="33">
        <f t="shared" si="8"/>
        <v>0.25578703703703703</v>
      </c>
      <c r="K20" s="34">
        <f t="shared" si="9"/>
        <v>0.15952316870766606</v>
      </c>
      <c r="L20" s="123">
        <f t="shared" si="10"/>
        <v>0.7976158435383303</v>
      </c>
      <c r="M20" s="146">
        <f t="shared" si="11"/>
        <v>0.2625</v>
      </c>
    </row>
    <row r="21" spans="3:13" ht="24.75" customHeight="1">
      <c r="C21" s="56" t="s">
        <v>80</v>
      </c>
      <c r="D21" s="59">
        <v>0.2423611111111111</v>
      </c>
      <c r="E21" s="33">
        <f t="shared" si="6"/>
        <v>0.26249999999999996</v>
      </c>
      <c r="F21" s="65">
        <v>0.5048611111111111</v>
      </c>
      <c r="G21" s="33">
        <f t="shared" si="7"/>
        <v>0.2743055555555556</v>
      </c>
      <c r="H21" s="61">
        <v>0.7791666666666667</v>
      </c>
      <c r="I21" s="63">
        <v>0.8</v>
      </c>
      <c r="J21" s="33">
        <f t="shared" si="8"/>
        <v>0.25972222222222224</v>
      </c>
      <c r="K21" s="34">
        <f t="shared" si="9"/>
        <v>0.16148566814695198</v>
      </c>
      <c r="L21" s="123">
        <f t="shared" si="10"/>
        <v>0.8074283407347599</v>
      </c>
      <c r="M21" s="146">
        <f t="shared" si="11"/>
        <v>0.26840277777777777</v>
      </c>
    </row>
    <row r="22" spans="3:13" ht="24.75" customHeight="1">
      <c r="C22" s="48" t="s">
        <v>83</v>
      </c>
      <c r="D22" s="39">
        <v>0.2659722222222222</v>
      </c>
      <c r="E22" s="33">
        <f t="shared" si="6"/>
        <v>0.2722222222222222</v>
      </c>
      <c r="F22" s="62">
        <v>0.5381944444444444</v>
      </c>
      <c r="G22" s="33">
        <f t="shared" si="7"/>
        <v>0.2909722222222222</v>
      </c>
      <c r="H22" s="34">
        <v>0.8291666666666666</v>
      </c>
      <c r="I22" s="41">
        <v>0.85</v>
      </c>
      <c r="J22" s="33">
        <f t="shared" si="8"/>
        <v>0.27638888888888885</v>
      </c>
      <c r="K22" s="34">
        <f t="shared" si="9"/>
        <v>0.17157852240613644</v>
      </c>
      <c r="L22" s="123">
        <f t="shared" si="10"/>
        <v>0.8578926120306822</v>
      </c>
      <c r="M22" s="146">
        <f t="shared" si="11"/>
        <v>0.28159722222222217</v>
      </c>
    </row>
    <row r="23" spans="3:13" ht="24.75" customHeight="1">
      <c r="C23" s="48" t="s">
        <v>160</v>
      </c>
      <c r="D23" s="39">
        <v>0.26458333333333334</v>
      </c>
      <c r="E23" s="33">
        <f t="shared" si="6"/>
        <v>0.2784722222222222</v>
      </c>
      <c r="F23" s="65">
        <v>0.5430555555555555</v>
      </c>
      <c r="G23" s="33">
        <f t="shared" si="7"/>
        <v>0.2944444444444445</v>
      </c>
      <c r="H23" s="61">
        <v>0.8375</v>
      </c>
      <c r="I23" s="63">
        <v>0.8597222222222222</v>
      </c>
      <c r="J23" s="33">
        <f t="shared" si="8"/>
        <v>0.27916666666666673</v>
      </c>
      <c r="K23" s="34">
        <f t="shared" si="9"/>
        <v>0.1735410218454223</v>
      </c>
      <c r="L23" s="123">
        <f t="shared" si="10"/>
        <v>0.8677051092271115</v>
      </c>
      <c r="M23" s="146">
        <f t="shared" si="11"/>
        <v>0.28645833333333337</v>
      </c>
    </row>
    <row r="24" spans="3:13" ht="24.75" customHeight="1">
      <c r="C24" s="48" t="s">
        <v>59</v>
      </c>
      <c r="D24" s="39">
        <v>0.27708333333333335</v>
      </c>
      <c r="E24" s="33">
        <f t="shared" si="6"/>
        <v>0.29513888888888884</v>
      </c>
      <c r="F24" s="65">
        <v>0.5722222222222222</v>
      </c>
      <c r="G24" s="33">
        <f t="shared" si="7"/>
        <v>0.2791666666666667</v>
      </c>
      <c r="H24" s="61">
        <v>0.8513888888888889</v>
      </c>
      <c r="I24" s="113">
        <v>0.873611111111111</v>
      </c>
      <c r="J24" s="33">
        <f t="shared" si="8"/>
        <v>0.28379629629629627</v>
      </c>
      <c r="K24" s="34">
        <f t="shared" si="9"/>
        <v>0.17634459247297357</v>
      </c>
      <c r="L24" s="123">
        <f t="shared" si="10"/>
        <v>0.8817229623648679</v>
      </c>
      <c r="M24" s="146">
        <f t="shared" si="11"/>
        <v>0.28715277777777776</v>
      </c>
    </row>
    <row r="25" spans="3:13" ht="24.75" customHeight="1">
      <c r="C25" s="48" t="s">
        <v>79</v>
      </c>
      <c r="D25" s="39">
        <v>0.27569444444444446</v>
      </c>
      <c r="E25" s="33">
        <f t="shared" si="6"/>
        <v>0.2965277777777777</v>
      </c>
      <c r="F25" s="65">
        <v>0.5722222222222222</v>
      </c>
      <c r="G25" s="33">
        <f t="shared" si="7"/>
        <v>0.30000000000000004</v>
      </c>
      <c r="H25" s="61">
        <v>0.8722222222222222</v>
      </c>
      <c r="I25" s="113">
        <v>0.8965277777777777</v>
      </c>
      <c r="J25" s="33">
        <f t="shared" si="8"/>
        <v>0.29074074074074074</v>
      </c>
      <c r="K25" s="34">
        <f t="shared" si="9"/>
        <v>0.18097048400843313</v>
      </c>
      <c r="L25" s="123">
        <f t="shared" si="10"/>
        <v>0.9048524200421657</v>
      </c>
      <c r="M25" s="146">
        <f t="shared" si="11"/>
        <v>0.2982638888888889</v>
      </c>
    </row>
    <row r="26" spans="3:13" ht="24.75" customHeight="1">
      <c r="C26" s="48" t="s">
        <v>8</v>
      </c>
      <c r="D26" s="39">
        <v>0.27708333333333335</v>
      </c>
      <c r="E26" s="33">
        <f t="shared" si="6"/>
        <v>0.29513888888888884</v>
      </c>
      <c r="F26" s="65">
        <v>0.5722222222222222</v>
      </c>
      <c r="G26" s="33">
        <f t="shared" si="7"/>
        <v>0.3138888888888889</v>
      </c>
      <c r="H26" s="61">
        <v>0.8861111111111111</v>
      </c>
      <c r="I26" s="63">
        <v>0.9152777777777777</v>
      </c>
      <c r="J26" s="33">
        <f t="shared" si="8"/>
        <v>0.29537037037037034</v>
      </c>
      <c r="K26" s="34">
        <f t="shared" si="9"/>
        <v>0.18475530435562734</v>
      </c>
      <c r="L26" s="123">
        <f t="shared" si="10"/>
        <v>0.9237765217781367</v>
      </c>
      <c r="M26" s="146">
        <f t="shared" si="11"/>
        <v>0.30451388888888886</v>
      </c>
    </row>
    <row r="27" spans="3:13" ht="24.75" customHeight="1">
      <c r="C27" s="48" t="s">
        <v>60</v>
      </c>
      <c r="D27" s="39">
        <v>0.29097222222222224</v>
      </c>
      <c r="E27" s="33">
        <f t="shared" si="6"/>
        <v>0.30902777777777773</v>
      </c>
      <c r="F27" s="65">
        <v>0.6</v>
      </c>
      <c r="G27" s="33">
        <f t="shared" si="7"/>
        <v>0.31666666666666665</v>
      </c>
      <c r="H27" s="61">
        <v>0.9166666666666666</v>
      </c>
      <c r="I27" s="113">
        <v>0.938888888888889</v>
      </c>
      <c r="J27" s="33">
        <f t="shared" si="8"/>
        <v>0.3055555555555555</v>
      </c>
      <c r="K27" s="34">
        <f t="shared" si="9"/>
        <v>0.18952137442246447</v>
      </c>
      <c r="L27" s="123">
        <f t="shared" si="10"/>
        <v>0.9476068721123223</v>
      </c>
      <c r="M27" s="146">
        <f t="shared" si="11"/>
        <v>0.31284722222222217</v>
      </c>
    </row>
    <row r="28" spans="3:13" ht="24.75" customHeight="1">
      <c r="C28" s="48" t="s">
        <v>71</v>
      </c>
      <c r="D28" s="39">
        <v>0.3069444444444444</v>
      </c>
      <c r="E28" s="33">
        <f t="shared" si="6"/>
        <v>0.32083333333333336</v>
      </c>
      <c r="F28" s="65">
        <v>0.6277777777777778</v>
      </c>
      <c r="G28" s="33">
        <f t="shared" si="7"/>
        <v>0.3305555555555556</v>
      </c>
      <c r="H28" s="61">
        <v>0.9583333333333334</v>
      </c>
      <c r="I28" s="113">
        <v>0.9805555555555556</v>
      </c>
      <c r="J28" s="33">
        <f t="shared" si="8"/>
        <v>0.3194444444444445</v>
      </c>
      <c r="K28" s="34">
        <f t="shared" si="9"/>
        <v>0.19793208630511822</v>
      </c>
      <c r="L28" s="123">
        <f t="shared" si="10"/>
        <v>0.989660431525591</v>
      </c>
      <c r="M28" s="146">
        <f t="shared" si="11"/>
        <v>0.3256944444444445</v>
      </c>
    </row>
    <row r="29" spans="3:13" ht="24.75" customHeight="1">
      <c r="C29" s="48" t="s">
        <v>72</v>
      </c>
      <c r="D29" s="39">
        <v>0.3104166666666667</v>
      </c>
      <c r="E29" s="33">
        <f t="shared" si="6"/>
        <v>0.3472222222222222</v>
      </c>
      <c r="F29" s="65">
        <v>0.6576388888888889</v>
      </c>
      <c r="G29" s="33">
        <f t="shared" si="7"/>
        <v>0.3687499999999999</v>
      </c>
      <c r="H29" s="181" t="s">
        <v>165</v>
      </c>
      <c r="I29" s="113" t="s">
        <v>166</v>
      </c>
      <c r="J29" s="33">
        <f t="shared" si="8"/>
        <v>0.3421296296296296</v>
      </c>
      <c r="K29" s="34">
        <f t="shared" si="9"/>
        <v>0.21279101063113984</v>
      </c>
      <c r="L29" s="123">
        <f t="shared" si="10"/>
        <v>1.0639550531556992</v>
      </c>
      <c r="M29" s="146">
        <f t="shared" si="11"/>
        <v>0.35798611111111106</v>
      </c>
    </row>
    <row r="30" spans="3:11" ht="18.75" customHeight="1">
      <c r="C30" s="48" t="s">
        <v>47</v>
      </c>
      <c r="D30" s="39"/>
      <c r="E30" s="60"/>
      <c r="F30" s="65"/>
      <c r="G30" s="60"/>
      <c r="H30" s="61"/>
      <c r="I30" s="63"/>
      <c r="J30" s="60"/>
      <c r="K30" s="61"/>
    </row>
    <row r="31" spans="3:11" ht="24.75" customHeight="1" thickBot="1">
      <c r="C31" s="171" t="s">
        <v>137</v>
      </c>
      <c r="D31" s="82"/>
      <c r="E31" s="83"/>
      <c r="F31" s="172"/>
      <c r="G31" s="83"/>
      <c r="H31" s="87"/>
      <c r="I31" s="86"/>
      <c r="J31" s="83"/>
      <c r="K31" s="87"/>
    </row>
    <row r="32" spans="3:11" ht="24.75" customHeight="1" thickTop="1">
      <c r="C32" s="56" t="s">
        <v>81</v>
      </c>
      <c r="D32" s="59">
        <v>0.3298611111111111</v>
      </c>
      <c r="E32" s="60"/>
      <c r="F32" s="65"/>
      <c r="G32" s="60"/>
      <c r="H32" s="61"/>
      <c r="I32" s="63"/>
      <c r="J32" s="33"/>
      <c r="K32" s="34"/>
    </row>
    <row r="33" spans="3:11" ht="24.75" customHeight="1">
      <c r="C33" s="48" t="s">
        <v>69</v>
      </c>
      <c r="D33" s="39">
        <v>0.2833333333333333</v>
      </c>
      <c r="E33" s="60"/>
      <c r="F33" s="65"/>
      <c r="G33" s="60"/>
      <c r="H33" s="61"/>
      <c r="I33" s="63"/>
      <c r="J33" s="33"/>
      <c r="K33" s="34"/>
    </row>
    <row r="34" spans="3:11" ht="24.75" customHeight="1" thickBot="1">
      <c r="C34" s="12"/>
      <c r="D34" s="23"/>
      <c r="E34" s="22"/>
      <c r="F34" s="66"/>
      <c r="G34" s="22"/>
      <c r="H34" s="14"/>
      <c r="I34" s="21"/>
      <c r="J34" s="22"/>
      <c r="K34" s="14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30"/>
  <sheetViews>
    <sheetView zoomScale="66" zoomScaleNormal="66" zoomScalePageLayoutView="0" workbookViewId="0" topLeftCell="A2">
      <selection activeCell="D10" sqref="D10:I10"/>
    </sheetView>
  </sheetViews>
  <sheetFormatPr defaultColWidth="11.00390625" defaultRowHeight="15.75"/>
  <cols>
    <col min="1" max="2" width="4.125" style="0" customWidth="1"/>
    <col min="3" max="3" width="21.375" style="0" customWidth="1"/>
    <col min="4" max="4" width="13.50390625" style="0" customWidth="1"/>
    <col min="5" max="5" width="13.1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9" t="s">
        <v>171</v>
      </c>
      <c r="D6" s="27" t="s">
        <v>43</v>
      </c>
      <c r="E6" s="27"/>
      <c r="F6" s="5"/>
      <c r="G6" s="15" t="s">
        <v>47</v>
      </c>
      <c r="H6" s="27"/>
      <c r="I6" s="16"/>
    </row>
    <row r="7" spans="3:9" ht="15.75">
      <c r="C7" s="17" t="s">
        <v>47</v>
      </c>
      <c r="F7" s="6"/>
      <c r="G7" s="17"/>
      <c r="H7" s="53"/>
      <c r="I7" s="18"/>
    </row>
    <row r="8" spans="3:9" ht="27.75" customHeight="1" thickBot="1">
      <c r="C8" s="7" t="s">
        <v>47</v>
      </c>
      <c r="D8" s="126" t="s">
        <v>47</v>
      </c>
      <c r="E8" s="2"/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30.75" customHeight="1">
      <c r="C10" s="48" t="s">
        <v>7</v>
      </c>
      <c r="D10" s="39">
        <v>0.25416666666666665</v>
      </c>
      <c r="E10" s="33">
        <f aca="true" t="shared" si="0" ref="E10:E23">+F10-D10</f>
        <v>0.26041666666666663</v>
      </c>
      <c r="F10" s="34">
        <v>0.5145833333333333</v>
      </c>
      <c r="G10" s="41">
        <v>0.6291666666666667</v>
      </c>
      <c r="H10" s="33">
        <f aca="true" t="shared" si="1" ref="H10:H23">+AVERAGE(D10,E10)</f>
        <v>0.25729166666666664</v>
      </c>
      <c r="I10" s="61">
        <f aca="true" t="shared" si="2" ref="I10:I23">(+G10/4000)*1000</f>
        <v>0.15729166666666666</v>
      </c>
      <c r="J10" s="123"/>
    </row>
    <row r="11" spans="3:10" ht="30.75" customHeight="1">
      <c r="C11" s="48" t="s">
        <v>56</v>
      </c>
      <c r="D11" s="39">
        <v>0.2576388888888889</v>
      </c>
      <c r="E11" s="33">
        <f t="shared" si="0"/>
        <v>0.2805555555555555</v>
      </c>
      <c r="F11" s="34">
        <v>0.5381944444444444</v>
      </c>
      <c r="G11" s="41">
        <v>0.6625</v>
      </c>
      <c r="H11" s="33">
        <f t="shared" si="1"/>
        <v>0.2690972222222222</v>
      </c>
      <c r="I11" s="61">
        <f t="shared" si="2"/>
        <v>0.165625</v>
      </c>
      <c r="J11" s="123"/>
    </row>
    <row r="12" spans="3:10" ht="30.75" customHeight="1">
      <c r="C12" s="48" t="s">
        <v>95</v>
      </c>
      <c r="D12" s="39">
        <v>0.2569444444444445</v>
      </c>
      <c r="E12" s="33">
        <f t="shared" si="0"/>
        <v>0.28472222222222215</v>
      </c>
      <c r="F12" s="34">
        <v>0.5416666666666666</v>
      </c>
      <c r="G12" s="41">
        <v>0.6701388888888888</v>
      </c>
      <c r="H12" s="33">
        <f t="shared" si="1"/>
        <v>0.2708333333333333</v>
      </c>
      <c r="I12" s="61">
        <f t="shared" si="2"/>
        <v>0.1675347222222222</v>
      </c>
      <c r="J12" s="123"/>
    </row>
    <row r="13" spans="3:10" ht="30.75" customHeight="1">
      <c r="C13" s="48" t="s">
        <v>48</v>
      </c>
      <c r="D13" s="39">
        <v>0.2604166666666667</v>
      </c>
      <c r="E13" s="33">
        <f t="shared" si="0"/>
        <v>0.28750000000000003</v>
      </c>
      <c r="F13" s="34">
        <v>0.5479166666666667</v>
      </c>
      <c r="G13" s="41">
        <v>0.6791666666666667</v>
      </c>
      <c r="H13" s="33">
        <f t="shared" si="1"/>
        <v>0.27395833333333336</v>
      </c>
      <c r="I13" s="61">
        <f t="shared" si="2"/>
        <v>0.16979166666666667</v>
      </c>
      <c r="J13" s="123"/>
    </row>
    <row r="14" spans="3:10" ht="30.75" customHeight="1">
      <c r="C14" s="48" t="s">
        <v>2</v>
      </c>
      <c r="D14" s="39">
        <v>0.2555555555555556</v>
      </c>
      <c r="E14" s="33">
        <f t="shared" si="0"/>
        <v>0.2923611111111111</v>
      </c>
      <c r="F14" s="34">
        <v>0.5479166666666667</v>
      </c>
      <c r="G14" s="41">
        <v>0.6854166666666667</v>
      </c>
      <c r="H14" s="33">
        <f t="shared" si="1"/>
        <v>0.27395833333333336</v>
      </c>
      <c r="I14" s="61">
        <f t="shared" si="2"/>
        <v>0.17135416666666667</v>
      </c>
      <c r="J14" s="123"/>
    </row>
    <row r="15" spans="3:10" ht="30.75" customHeight="1">
      <c r="C15" s="48" t="s">
        <v>57</v>
      </c>
      <c r="D15" s="39">
        <v>0.26805555555555555</v>
      </c>
      <c r="E15" s="33">
        <f t="shared" si="0"/>
        <v>0.2951388888888889</v>
      </c>
      <c r="F15" s="34">
        <v>0.5631944444444444</v>
      </c>
      <c r="G15" s="41">
        <v>0.7006944444444444</v>
      </c>
      <c r="H15" s="33">
        <f t="shared" si="1"/>
        <v>0.2815972222222222</v>
      </c>
      <c r="I15" s="61">
        <f t="shared" si="2"/>
        <v>0.1751736111111111</v>
      </c>
      <c r="J15" s="123"/>
    </row>
    <row r="16" spans="3:10" ht="30.75" customHeight="1">
      <c r="C16" s="48" t="s">
        <v>3</v>
      </c>
      <c r="D16" s="39">
        <v>0.28125</v>
      </c>
      <c r="E16" s="33">
        <f t="shared" si="0"/>
        <v>0.31180555555555556</v>
      </c>
      <c r="F16" s="34">
        <v>0.5930555555555556</v>
      </c>
      <c r="G16" s="41">
        <v>0.7340277777777778</v>
      </c>
      <c r="H16" s="33">
        <f t="shared" si="1"/>
        <v>0.2965277777777778</v>
      </c>
      <c r="I16" s="61">
        <f t="shared" si="2"/>
        <v>0.18350694444444446</v>
      </c>
      <c r="J16" s="123"/>
    </row>
    <row r="17" spans="3:10" ht="30.75" customHeight="1">
      <c r="C17" s="48" t="s">
        <v>5</v>
      </c>
      <c r="D17" s="39">
        <v>0.2986111111111111</v>
      </c>
      <c r="E17" s="33">
        <f t="shared" si="0"/>
        <v>0.32708333333333334</v>
      </c>
      <c r="F17" s="34">
        <v>0.6256944444444444</v>
      </c>
      <c r="G17" s="41">
        <v>0.76875</v>
      </c>
      <c r="H17" s="33">
        <f t="shared" si="1"/>
        <v>0.3128472222222222</v>
      </c>
      <c r="I17" s="61">
        <f t="shared" si="2"/>
        <v>0.1921875</v>
      </c>
      <c r="J17" s="123"/>
    </row>
    <row r="18" spans="3:10" ht="30.75" customHeight="1">
      <c r="C18" s="48" t="s">
        <v>77</v>
      </c>
      <c r="D18" s="39">
        <v>0.3020833333333333</v>
      </c>
      <c r="E18" s="33">
        <f t="shared" si="0"/>
        <v>0.3298611111111111</v>
      </c>
      <c r="F18" s="34">
        <v>0.6319444444444444</v>
      </c>
      <c r="G18" s="41">
        <v>0.7958333333333334</v>
      </c>
      <c r="H18" s="33">
        <f t="shared" si="1"/>
        <v>0.3159722222222222</v>
      </c>
      <c r="I18" s="61">
        <f t="shared" si="2"/>
        <v>0.19895833333333335</v>
      </c>
      <c r="J18" s="123"/>
    </row>
    <row r="19" spans="3:10" ht="30.75" customHeight="1">
      <c r="C19" s="48" t="s">
        <v>85</v>
      </c>
      <c r="D19" s="39">
        <v>0.3090277777777778</v>
      </c>
      <c r="E19" s="33">
        <f t="shared" si="0"/>
        <v>0.3402777777777778</v>
      </c>
      <c r="F19" s="34">
        <v>0.6493055555555556</v>
      </c>
      <c r="G19" s="41">
        <v>0.8083333333333332</v>
      </c>
      <c r="H19" s="33">
        <f t="shared" si="1"/>
        <v>0.3246527777777778</v>
      </c>
      <c r="I19" s="61">
        <f t="shared" si="2"/>
        <v>0.2020833333333333</v>
      </c>
      <c r="J19" s="123"/>
    </row>
    <row r="20" spans="3:10" ht="30.75" customHeight="1">
      <c r="C20" s="48" t="s">
        <v>42</v>
      </c>
      <c r="D20" s="39">
        <v>0.31736111111111115</v>
      </c>
      <c r="E20" s="33">
        <f t="shared" si="0"/>
        <v>0.35625</v>
      </c>
      <c r="F20" s="34">
        <v>0.6736111111111112</v>
      </c>
      <c r="G20" s="41">
        <v>0.8256944444444444</v>
      </c>
      <c r="H20" s="33">
        <f t="shared" si="1"/>
        <v>0.3368055555555556</v>
      </c>
      <c r="I20" s="61">
        <f t="shared" si="2"/>
        <v>0.2064236111111111</v>
      </c>
      <c r="J20" s="123"/>
    </row>
    <row r="21" spans="3:10" ht="30.75" customHeight="1">
      <c r="C21" s="48" t="s">
        <v>173</v>
      </c>
      <c r="D21" s="39">
        <v>0.31736111111111115</v>
      </c>
      <c r="E21" s="33">
        <f t="shared" si="0"/>
        <v>0.3597222222222222</v>
      </c>
      <c r="F21" s="34">
        <v>0.6770833333333334</v>
      </c>
      <c r="G21" s="41">
        <v>0.84375</v>
      </c>
      <c r="H21" s="33">
        <f t="shared" si="1"/>
        <v>0.3385416666666667</v>
      </c>
      <c r="I21" s="61">
        <f t="shared" si="2"/>
        <v>0.2109375</v>
      </c>
      <c r="J21" s="123"/>
    </row>
    <row r="22" spans="3:10" ht="30.75" customHeight="1">
      <c r="C22" s="48" t="s">
        <v>6</v>
      </c>
      <c r="D22" s="39">
        <v>0.2986111111111111</v>
      </c>
      <c r="E22" s="33">
        <f t="shared" si="0"/>
        <v>0.38680555555555557</v>
      </c>
      <c r="F22" s="34">
        <v>0.6854166666666667</v>
      </c>
      <c r="G22" s="41">
        <v>0.8472222222222222</v>
      </c>
      <c r="H22" s="33">
        <f t="shared" si="1"/>
        <v>0.34270833333333334</v>
      </c>
      <c r="I22" s="61">
        <f t="shared" si="2"/>
        <v>0.21180555555555555</v>
      </c>
      <c r="J22" s="123"/>
    </row>
    <row r="23" spans="3:10" ht="30.75" customHeight="1">
      <c r="C23" s="48" t="s">
        <v>86</v>
      </c>
      <c r="D23" s="39">
        <v>0.34375</v>
      </c>
      <c r="E23" s="33">
        <f t="shared" si="0"/>
        <v>0.42500000000000004</v>
      </c>
      <c r="F23" s="34">
        <v>0.76875</v>
      </c>
      <c r="G23" s="41">
        <v>0.9583333333333334</v>
      </c>
      <c r="H23" s="33">
        <f t="shared" si="1"/>
        <v>0.384375</v>
      </c>
      <c r="I23" s="61">
        <f t="shared" si="2"/>
        <v>0.23958333333333334</v>
      </c>
      <c r="J23" s="123"/>
    </row>
    <row r="24" spans="3:10" ht="30.75" customHeight="1">
      <c r="C24" s="48"/>
      <c r="D24" s="39"/>
      <c r="E24" s="33"/>
      <c r="F24" s="34"/>
      <c r="G24" s="41"/>
      <c r="H24" s="33"/>
      <c r="I24" s="61"/>
      <c r="J24" s="123"/>
    </row>
    <row r="25" spans="3:9" ht="12" customHeight="1">
      <c r="C25" s="48"/>
      <c r="D25" s="39"/>
      <c r="E25" s="33"/>
      <c r="F25" s="34"/>
      <c r="G25" s="41"/>
      <c r="H25" s="33"/>
      <c r="I25" s="34"/>
    </row>
    <row r="26" spans="3:9" ht="18.75" customHeight="1" thickBot="1">
      <c r="C26" s="171" t="s">
        <v>139</v>
      </c>
      <c r="D26" s="82"/>
      <c r="E26" s="83"/>
      <c r="F26" s="87"/>
      <c r="G26" s="86"/>
      <c r="H26" s="83"/>
      <c r="I26" s="87"/>
    </row>
    <row r="27" spans="3:10" ht="30.75" customHeight="1" thickTop="1">
      <c r="C27" s="48" t="s">
        <v>64</v>
      </c>
      <c r="D27" s="39">
        <v>0.28125</v>
      </c>
      <c r="E27" s="33"/>
      <c r="F27" s="34"/>
      <c r="G27" s="41">
        <v>0.5201388888888888</v>
      </c>
      <c r="H27" s="33"/>
      <c r="I27" s="61"/>
      <c r="J27" s="123"/>
    </row>
    <row r="28" spans="3:10" ht="30.75" customHeight="1">
      <c r="C28" s="48" t="s">
        <v>65</v>
      </c>
      <c r="D28" s="39">
        <v>0.2833333333333333</v>
      </c>
      <c r="E28" s="33"/>
      <c r="F28" s="34"/>
      <c r="G28" s="41">
        <v>0.5409722222222222</v>
      </c>
      <c r="H28" s="33"/>
      <c r="I28" s="61"/>
      <c r="J28" s="123"/>
    </row>
    <row r="29" spans="3:10" ht="30.75" customHeight="1">
      <c r="C29" s="48" t="s">
        <v>94</v>
      </c>
      <c r="D29" s="39">
        <v>0.3368055555555556</v>
      </c>
      <c r="E29" s="33"/>
      <c r="F29" s="34"/>
      <c r="G29" s="42">
        <v>0.63125</v>
      </c>
      <c r="H29" s="33"/>
      <c r="I29" s="61"/>
      <c r="J29" s="123"/>
    </row>
    <row r="30" spans="3:9" ht="18.75" customHeight="1">
      <c r="C30" s="29"/>
      <c r="D30" s="31"/>
      <c r="E30" s="33"/>
      <c r="F30" s="34"/>
      <c r="G30" s="41"/>
      <c r="H30" s="33"/>
      <c r="I30" s="34"/>
    </row>
  </sheetData>
  <sheetProtection/>
  <printOptions/>
  <pageMargins left="0.5" right="0.5" top="0.5" bottom="0.5" header="0.5" footer="0.5"/>
  <pageSetup fitToHeight="1" fitToWidth="1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6:L34"/>
  <sheetViews>
    <sheetView zoomScalePageLayoutView="0" workbookViewId="0" topLeftCell="B8">
      <selection activeCell="M29" sqref="M29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2.625" style="0" customWidth="1"/>
    <col min="5" max="5" width="10.00390625" style="0" customWidth="1"/>
    <col min="6" max="6" width="11.125" style="0" customWidth="1"/>
    <col min="7" max="7" width="10.00390625" style="0" customWidth="1"/>
    <col min="8" max="8" width="11.00390625" style="0" customWidth="1"/>
    <col min="9" max="9" width="12.625" style="40" customWidth="1"/>
    <col min="10" max="10" width="11.625" style="0" customWidth="1"/>
    <col min="11" max="11" width="12.50390625" style="0" customWidth="1"/>
  </cols>
  <sheetData>
    <row r="5" ht="16.5" thickBot="1"/>
    <row r="6" spans="3:11" ht="21" customHeight="1">
      <c r="C6" s="15" t="s">
        <v>61</v>
      </c>
      <c r="D6" s="27" t="s">
        <v>44</v>
      </c>
      <c r="E6" s="27"/>
      <c r="F6" s="27"/>
      <c r="G6" s="27"/>
      <c r="H6" s="5"/>
      <c r="I6" s="93" t="s">
        <v>47</v>
      </c>
      <c r="J6" s="27"/>
      <c r="K6" s="16"/>
    </row>
    <row r="7" spans="3:11" ht="21" customHeight="1">
      <c r="C7" s="17" t="s">
        <v>45</v>
      </c>
      <c r="D7" s="1" t="s">
        <v>14</v>
      </c>
      <c r="E7" s="1"/>
      <c r="F7" s="1"/>
      <c r="G7" s="1"/>
      <c r="H7" s="6"/>
      <c r="I7" s="94"/>
      <c r="J7" s="1"/>
      <c r="K7" s="18"/>
    </row>
    <row r="8" spans="3:11" ht="19.5" customHeight="1" thickBot="1">
      <c r="C8" s="7" t="s">
        <v>47</v>
      </c>
      <c r="D8" s="2" t="s">
        <v>67</v>
      </c>
      <c r="E8" s="2"/>
      <c r="F8" s="2" t="s">
        <v>73</v>
      </c>
      <c r="G8" s="122" t="s">
        <v>82</v>
      </c>
      <c r="H8" s="8"/>
      <c r="I8" s="95"/>
      <c r="J8" s="2"/>
      <c r="K8" s="19"/>
    </row>
    <row r="9" spans="3:11" ht="21.75" customHeight="1" thickTop="1">
      <c r="C9" s="9" t="s">
        <v>47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</row>
    <row r="10" spans="3:12" ht="24.75" customHeight="1">
      <c r="C10" s="29" t="s">
        <v>12</v>
      </c>
      <c r="D10" s="75">
        <v>0.21458333333333335</v>
      </c>
      <c r="E10" s="33">
        <f aca="true" t="shared" si="0" ref="E10:E16">+F10-D10</f>
        <v>0.23333333333333334</v>
      </c>
      <c r="F10" s="62">
        <v>0.4479166666666667</v>
      </c>
      <c r="G10" s="33">
        <f aca="true" t="shared" si="1" ref="G10:G16">+H10-F10</f>
        <v>0.23680555555555555</v>
      </c>
      <c r="H10" s="34">
        <v>0.6847222222222222</v>
      </c>
      <c r="I10" s="42">
        <v>0.7027777777777778</v>
      </c>
      <c r="J10" s="33">
        <f aca="true" t="shared" si="2" ref="J10:J16">AVERAGE(G10,E10,D10)</f>
        <v>0.22824074074074074</v>
      </c>
      <c r="K10" s="34">
        <f>(+I10/4980)*1000</f>
        <v>0.14112003569834897</v>
      </c>
      <c r="L10" s="123">
        <f>AVERAGE(G10,E10)</f>
        <v>0.23506944444444444</v>
      </c>
    </row>
    <row r="11" spans="3:12" ht="24.75" customHeight="1">
      <c r="C11" s="29" t="s">
        <v>32</v>
      </c>
      <c r="D11" s="39">
        <v>0.21597222222222223</v>
      </c>
      <c r="E11" s="33">
        <f t="shared" si="0"/>
        <v>0.2409722222222222</v>
      </c>
      <c r="F11" s="62">
        <v>0.45694444444444443</v>
      </c>
      <c r="G11" s="33">
        <f t="shared" si="1"/>
        <v>0.2604166666666666</v>
      </c>
      <c r="H11" s="34">
        <v>0.717361111111111</v>
      </c>
      <c r="I11" s="41">
        <v>0.7409722222222223</v>
      </c>
      <c r="J11" s="33">
        <f t="shared" si="2"/>
        <v>0.23912037037037034</v>
      </c>
      <c r="K11" s="34">
        <f aca="true" t="shared" si="3" ref="K11:K16">(+I11/4980)*1000</f>
        <v>0.14878960285586793</v>
      </c>
      <c r="L11" s="123">
        <f aca="true" t="shared" si="4" ref="L11:L16">AVERAGE(G11,E11)</f>
        <v>0.2506944444444444</v>
      </c>
    </row>
    <row r="12" spans="3:12" ht="24.75" customHeight="1">
      <c r="C12" s="29" t="s">
        <v>13</v>
      </c>
      <c r="D12" s="39">
        <v>0.23263888888888887</v>
      </c>
      <c r="E12" s="33">
        <f t="shared" si="0"/>
        <v>0.2534722222222222</v>
      </c>
      <c r="F12" s="62">
        <v>0.4861111111111111</v>
      </c>
      <c r="G12" s="33">
        <f t="shared" si="1"/>
        <v>0.2652777777777779</v>
      </c>
      <c r="H12" s="34">
        <v>0.751388888888889</v>
      </c>
      <c r="I12" s="41">
        <v>0.7770833333333332</v>
      </c>
      <c r="J12" s="33">
        <f t="shared" si="2"/>
        <v>0.25046296296296294</v>
      </c>
      <c r="K12" s="34">
        <f t="shared" si="3"/>
        <v>0.15604082998661312</v>
      </c>
      <c r="L12" s="123">
        <f t="shared" si="4"/>
        <v>0.259375</v>
      </c>
    </row>
    <row r="13" spans="3:12" ht="24.75" customHeight="1">
      <c r="C13" s="29" t="s">
        <v>9</v>
      </c>
      <c r="D13" s="39">
        <v>0.2423611111111111</v>
      </c>
      <c r="E13" s="33">
        <f t="shared" si="0"/>
        <v>0.2618055555555555</v>
      </c>
      <c r="F13" s="62">
        <v>0.5041666666666667</v>
      </c>
      <c r="G13" s="33">
        <f t="shared" si="1"/>
        <v>0.2659722222222223</v>
      </c>
      <c r="H13" s="34">
        <v>0.7701388888888889</v>
      </c>
      <c r="I13" s="41">
        <v>0.7916666666666666</v>
      </c>
      <c r="J13" s="33">
        <f t="shared" si="2"/>
        <v>0.256712962962963</v>
      </c>
      <c r="K13" s="34">
        <f t="shared" si="3"/>
        <v>0.15896921017402946</v>
      </c>
      <c r="L13" s="123">
        <f t="shared" si="4"/>
        <v>0.2638888888888889</v>
      </c>
    </row>
    <row r="14" spans="3:12" ht="24.75" customHeight="1">
      <c r="C14" s="29" t="s">
        <v>21</v>
      </c>
      <c r="D14" s="39">
        <v>0.2423611111111111</v>
      </c>
      <c r="E14" s="33">
        <f t="shared" si="0"/>
        <v>0.25902777777777775</v>
      </c>
      <c r="F14" s="62">
        <v>0.5013888888888889</v>
      </c>
      <c r="G14" s="33">
        <f t="shared" si="1"/>
        <v>0.27361111111111114</v>
      </c>
      <c r="H14" s="34">
        <v>0.775</v>
      </c>
      <c r="I14" s="41">
        <v>0.7965277777777778</v>
      </c>
      <c r="J14" s="33">
        <f t="shared" si="2"/>
        <v>0.25833333333333336</v>
      </c>
      <c r="K14" s="34">
        <f t="shared" si="3"/>
        <v>0.15994533690316826</v>
      </c>
      <c r="L14" s="123">
        <f t="shared" si="4"/>
        <v>0.26631944444444444</v>
      </c>
    </row>
    <row r="15" spans="3:12" ht="24.75" customHeight="1">
      <c r="C15" s="29" t="s">
        <v>20</v>
      </c>
      <c r="D15" s="39">
        <v>0.24097222222222223</v>
      </c>
      <c r="E15" s="33">
        <f t="shared" si="0"/>
        <v>0.27013888888888893</v>
      </c>
      <c r="F15" s="62">
        <v>0.5111111111111112</v>
      </c>
      <c r="G15" s="33">
        <f t="shared" si="1"/>
        <v>0.2826388888888888</v>
      </c>
      <c r="H15" s="34">
        <v>0.79375</v>
      </c>
      <c r="I15" s="41">
        <v>0.8166666666666668</v>
      </c>
      <c r="J15" s="33">
        <f t="shared" si="2"/>
        <v>0.26458333333333334</v>
      </c>
      <c r="K15" s="34">
        <f t="shared" si="3"/>
        <v>0.1639892904953146</v>
      </c>
      <c r="L15" s="123">
        <f t="shared" si="4"/>
        <v>0.27638888888888885</v>
      </c>
    </row>
    <row r="16" spans="3:12" ht="24.75" customHeight="1">
      <c r="C16" s="29" t="s">
        <v>33</v>
      </c>
      <c r="D16" s="39">
        <v>0.2423611111111111</v>
      </c>
      <c r="E16" s="33">
        <f t="shared" si="0"/>
        <v>0.26875000000000004</v>
      </c>
      <c r="F16" s="62">
        <v>0.5111111111111112</v>
      </c>
      <c r="G16" s="33">
        <f t="shared" si="1"/>
        <v>0.2826388888888888</v>
      </c>
      <c r="H16" s="34">
        <v>0.79375</v>
      </c>
      <c r="I16" s="41">
        <v>0.8173611111111111</v>
      </c>
      <c r="J16" s="33">
        <f t="shared" si="2"/>
        <v>0.26458333333333334</v>
      </c>
      <c r="K16" s="34">
        <f t="shared" si="3"/>
        <v>0.16412873717090584</v>
      </c>
      <c r="L16" s="123">
        <f t="shared" si="4"/>
        <v>0.2756944444444444</v>
      </c>
    </row>
    <row r="17" spans="3:11" ht="24.75" customHeight="1">
      <c r="C17" s="29"/>
      <c r="D17" s="39"/>
      <c r="E17" s="33"/>
      <c r="F17" s="62"/>
      <c r="G17" s="33"/>
      <c r="H17" s="34"/>
      <c r="I17" s="41"/>
      <c r="J17" s="33"/>
      <c r="K17" s="34"/>
    </row>
    <row r="18" spans="3:11" ht="24.75" customHeight="1">
      <c r="C18" s="29"/>
      <c r="D18" s="39"/>
      <c r="E18" s="33"/>
      <c r="F18" s="33"/>
      <c r="G18" s="46"/>
      <c r="H18" s="36"/>
      <c r="I18" s="41"/>
      <c r="J18" s="33"/>
      <c r="K18" s="34"/>
    </row>
    <row r="19" spans="3:11" ht="24.75" customHeight="1" thickBot="1">
      <c r="C19" s="88" t="s">
        <v>75</v>
      </c>
      <c r="D19" s="82" t="s">
        <v>74</v>
      </c>
      <c r="E19" s="83" t="s">
        <v>15</v>
      </c>
      <c r="F19" s="120" t="s">
        <v>17</v>
      </c>
      <c r="G19" s="84"/>
      <c r="H19" s="85"/>
      <c r="I19" s="86" t="s">
        <v>53</v>
      </c>
      <c r="J19" s="90" t="s">
        <v>54</v>
      </c>
      <c r="K19" s="85" t="s">
        <v>24</v>
      </c>
    </row>
    <row r="20" spans="3:11" ht="24.75" customHeight="1" thickTop="1">
      <c r="C20" s="47" t="s">
        <v>68</v>
      </c>
      <c r="D20" s="59">
        <v>0.21944444444444444</v>
      </c>
      <c r="E20" s="33">
        <f aca="true" t="shared" si="5" ref="E20:E30">+F20-D20</f>
        <v>0.23958333333333337</v>
      </c>
      <c r="F20" s="60">
        <v>0.4590277777777778</v>
      </c>
      <c r="G20" s="80"/>
      <c r="H20" s="25"/>
      <c r="I20" s="63">
        <v>0.5604166666666667</v>
      </c>
      <c r="J20" s="60">
        <f aca="true" t="shared" si="6" ref="J20:J30">AVERAGE(E20,D20)</f>
        <v>0.2295138888888889</v>
      </c>
      <c r="K20" s="61">
        <f aca="true" t="shared" si="7" ref="K20:K30">(+I20/3860)*1000</f>
        <v>0.14518566493955096</v>
      </c>
    </row>
    <row r="21" spans="3:11" ht="24.75" customHeight="1">
      <c r="C21" s="29" t="s">
        <v>58</v>
      </c>
      <c r="D21" s="39">
        <v>0.23194444444444443</v>
      </c>
      <c r="E21" s="33">
        <f t="shared" si="5"/>
        <v>0.24861111111111114</v>
      </c>
      <c r="F21" s="33">
        <v>0.48055555555555557</v>
      </c>
      <c r="G21" s="46"/>
      <c r="H21" s="36"/>
      <c r="I21" s="41">
        <v>0.5791666666666667</v>
      </c>
      <c r="J21" s="60">
        <f t="shared" si="6"/>
        <v>0.24027777777777778</v>
      </c>
      <c r="K21" s="61">
        <f t="shared" si="7"/>
        <v>0.15004317789291882</v>
      </c>
    </row>
    <row r="22" spans="3:11" ht="24.75" customHeight="1">
      <c r="C22" s="29" t="s">
        <v>34</v>
      </c>
      <c r="D22" s="39">
        <v>0.24375</v>
      </c>
      <c r="E22" s="33">
        <f t="shared" si="5"/>
        <v>0.26597222222222217</v>
      </c>
      <c r="F22" s="33">
        <v>0.5097222222222222</v>
      </c>
      <c r="G22" s="46"/>
      <c r="H22" s="36"/>
      <c r="I22" s="41">
        <v>0.6104166666666667</v>
      </c>
      <c r="J22" s="60">
        <f t="shared" si="6"/>
        <v>0.2548611111111111</v>
      </c>
      <c r="K22" s="61">
        <f t="shared" si="7"/>
        <v>0.15813903281519862</v>
      </c>
    </row>
    <row r="23" spans="3:11" ht="24.75" customHeight="1">
      <c r="C23" s="29" t="s">
        <v>41</v>
      </c>
      <c r="D23" s="39">
        <v>0.26180555555555557</v>
      </c>
      <c r="E23" s="33">
        <f t="shared" si="5"/>
        <v>0.2888888888888889</v>
      </c>
      <c r="F23" s="33">
        <v>0.5506944444444445</v>
      </c>
      <c r="G23" s="46"/>
      <c r="H23" s="36"/>
      <c r="I23" s="41">
        <v>0.6701388888888888</v>
      </c>
      <c r="J23" s="60">
        <f t="shared" si="6"/>
        <v>0.27534722222222224</v>
      </c>
      <c r="K23" s="61">
        <f t="shared" si="7"/>
        <v>0.17361111111111108</v>
      </c>
    </row>
    <row r="24" spans="3:11" ht="24.75" customHeight="1">
      <c r="C24" s="29" t="s">
        <v>8</v>
      </c>
      <c r="D24" s="39">
        <v>0.27569444444444446</v>
      </c>
      <c r="E24" s="33">
        <f t="shared" si="5"/>
        <v>0.29999999999999993</v>
      </c>
      <c r="F24" s="33">
        <v>0.5756944444444444</v>
      </c>
      <c r="G24" s="45"/>
      <c r="H24" s="36"/>
      <c r="I24" s="42">
        <v>0.6881944444444444</v>
      </c>
      <c r="J24" s="60">
        <f t="shared" si="6"/>
        <v>0.2878472222222222</v>
      </c>
      <c r="K24" s="61">
        <f t="shared" si="7"/>
        <v>0.1782887161773172</v>
      </c>
    </row>
    <row r="25" spans="3:11" ht="24.75" customHeight="1">
      <c r="C25" s="29" t="s">
        <v>59</v>
      </c>
      <c r="D25" s="39">
        <v>0.2590277777777778</v>
      </c>
      <c r="E25" s="33">
        <f t="shared" si="5"/>
        <v>0.31944444444444436</v>
      </c>
      <c r="F25" s="33">
        <v>0.5784722222222222</v>
      </c>
      <c r="G25" s="46"/>
      <c r="H25" s="36"/>
      <c r="I25" s="41">
        <v>0.6916666666666668</v>
      </c>
      <c r="J25" s="60">
        <f t="shared" si="6"/>
        <v>0.2892361111111111</v>
      </c>
      <c r="K25" s="61">
        <f t="shared" si="7"/>
        <v>0.17918825561312612</v>
      </c>
    </row>
    <row r="26" spans="3:11" ht="24.75" customHeight="1">
      <c r="C26" s="29" t="s">
        <v>69</v>
      </c>
      <c r="D26" s="39">
        <v>0.27847222222222223</v>
      </c>
      <c r="E26" s="33">
        <f t="shared" si="5"/>
        <v>0.3055555555555556</v>
      </c>
      <c r="F26" s="33">
        <v>0.5840277777777778</v>
      </c>
      <c r="G26" s="46"/>
      <c r="H26" s="36"/>
      <c r="I26" s="42">
        <v>0.7013888888888888</v>
      </c>
      <c r="J26" s="60">
        <f t="shared" si="6"/>
        <v>0.2920138888888889</v>
      </c>
      <c r="K26" s="61">
        <f t="shared" si="7"/>
        <v>0.18170696603339087</v>
      </c>
    </row>
    <row r="27" spans="3:11" ht="24.75" customHeight="1">
      <c r="C27" s="29" t="s">
        <v>70</v>
      </c>
      <c r="D27" s="39">
        <v>0.29791666666666666</v>
      </c>
      <c r="E27" s="33">
        <f t="shared" si="5"/>
        <v>0.30277777777777776</v>
      </c>
      <c r="F27" s="33">
        <v>0.6006944444444444</v>
      </c>
      <c r="G27" s="3"/>
      <c r="H27" s="11"/>
      <c r="I27" s="41">
        <v>0.7118055555555555</v>
      </c>
      <c r="J27" s="60">
        <f t="shared" si="6"/>
        <v>0.3003472222222222</v>
      </c>
      <c r="K27" s="61">
        <f t="shared" si="7"/>
        <v>0.18440558434081747</v>
      </c>
    </row>
    <row r="28" spans="3:11" ht="24.75" customHeight="1">
      <c r="C28" s="30" t="s">
        <v>71</v>
      </c>
      <c r="D28" s="39">
        <v>0.3138888888888889</v>
      </c>
      <c r="E28" s="33">
        <f t="shared" si="5"/>
        <v>0.3354166666666667</v>
      </c>
      <c r="F28" s="33">
        <v>0.6493055555555556</v>
      </c>
      <c r="G28" s="3"/>
      <c r="H28" s="11"/>
      <c r="I28" s="41">
        <v>0.7840277777777778</v>
      </c>
      <c r="J28" s="60">
        <f t="shared" si="6"/>
        <v>0.3246527777777778</v>
      </c>
      <c r="K28" s="61">
        <f t="shared" si="7"/>
        <v>0.20311600460564191</v>
      </c>
    </row>
    <row r="29" spans="3:11" ht="24.75" customHeight="1">
      <c r="C29" s="29" t="s">
        <v>72</v>
      </c>
      <c r="D29" s="39">
        <v>0.3055555555555555</v>
      </c>
      <c r="E29" s="33">
        <f t="shared" si="5"/>
        <v>0.3458333333333334</v>
      </c>
      <c r="F29" s="33">
        <v>0.6513888888888889</v>
      </c>
      <c r="G29" s="3"/>
      <c r="H29" s="11"/>
      <c r="I29" s="41">
        <v>0.7909722222222223</v>
      </c>
      <c r="J29" s="60">
        <f t="shared" si="6"/>
        <v>0.32569444444444445</v>
      </c>
      <c r="K29" s="61">
        <f t="shared" si="7"/>
        <v>0.20491508347725965</v>
      </c>
    </row>
    <row r="30" spans="3:11" ht="24.75" customHeight="1">
      <c r="C30" s="79" t="s">
        <v>60</v>
      </c>
      <c r="D30" s="54">
        <v>0.3215277777777778</v>
      </c>
      <c r="E30" s="33">
        <f t="shared" si="5"/>
        <v>0.3576388888888889</v>
      </c>
      <c r="F30" s="57">
        <v>0.6791666666666667</v>
      </c>
      <c r="G30" s="101"/>
      <c r="H30" s="67"/>
      <c r="I30" s="55">
        <v>0.8125</v>
      </c>
      <c r="J30" s="60">
        <f t="shared" si="6"/>
        <v>0.33958333333333335</v>
      </c>
      <c r="K30" s="61">
        <f t="shared" si="7"/>
        <v>0.2104922279792746</v>
      </c>
    </row>
    <row r="31" spans="3:11" ht="24.75" customHeight="1">
      <c r="C31" s="79" t="s">
        <v>47</v>
      </c>
      <c r="D31" s="54"/>
      <c r="E31" s="33" t="s">
        <v>47</v>
      </c>
      <c r="F31" s="57"/>
      <c r="G31" s="51"/>
      <c r="H31" s="52"/>
      <c r="I31" s="55"/>
      <c r="J31" s="33"/>
      <c r="K31" s="34"/>
    </row>
    <row r="32" spans="3:11" ht="24.75" customHeight="1">
      <c r="C32" s="79" t="s">
        <v>47</v>
      </c>
      <c r="D32" s="54"/>
      <c r="E32" s="33" t="s">
        <v>47</v>
      </c>
      <c r="F32" s="57"/>
      <c r="G32" s="51"/>
      <c r="H32" s="52"/>
      <c r="I32" s="55"/>
      <c r="J32" s="33"/>
      <c r="K32" s="34"/>
    </row>
    <row r="33" spans="3:11" ht="24.75" customHeight="1">
      <c r="C33" s="49"/>
      <c r="D33" s="77"/>
      <c r="E33" s="33" t="s">
        <v>47</v>
      </c>
      <c r="F33" s="78"/>
      <c r="G33" s="51"/>
      <c r="H33" s="52"/>
      <c r="I33" s="96"/>
      <c r="J33" s="50"/>
      <c r="K33" s="52"/>
    </row>
    <row r="34" spans="3:11" ht="24.75" customHeight="1" thickBot="1">
      <c r="C34" s="12"/>
      <c r="D34" s="23"/>
      <c r="E34" s="22"/>
      <c r="F34" s="22"/>
      <c r="G34" s="13"/>
      <c r="H34" s="14"/>
      <c r="I34" s="97"/>
      <c r="J34" s="22"/>
      <c r="K34" s="14"/>
    </row>
  </sheetData>
  <sheetProtection/>
  <printOptions/>
  <pageMargins left="0.5" right="0.5" top="0.75" bottom="0.5" header="0.5" footer="0.5"/>
  <pageSetup fitToHeight="1" fitToWidth="1" orientation="portrait" scale="8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7"/>
  <sheetViews>
    <sheetView zoomScalePageLayoutView="0" workbookViewId="0" topLeftCell="B16">
      <selection activeCell="D10" sqref="D10:L10"/>
    </sheetView>
  </sheetViews>
  <sheetFormatPr defaultColWidth="11.00390625" defaultRowHeight="15.75"/>
  <cols>
    <col min="1" max="2" width="11.00390625" style="0" customWidth="1"/>
    <col min="3" max="3" width="17.625" style="0" customWidth="1"/>
    <col min="4" max="4" width="9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9.875" style="0" customWidth="1"/>
    <col min="13" max="13" width="6.75390625" style="0" customWidth="1"/>
  </cols>
  <sheetData>
    <row r="5" ht="16.5" thickBot="1"/>
    <row r="6" spans="3:11" ht="21" customHeight="1">
      <c r="C6" s="15" t="s">
        <v>171</v>
      </c>
      <c r="D6" s="27" t="s">
        <v>172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174</v>
      </c>
      <c r="E7" s="1"/>
      <c r="F7" s="1"/>
      <c r="G7" s="1"/>
      <c r="H7" s="6"/>
      <c r="I7" s="17"/>
      <c r="J7" s="1"/>
      <c r="K7" s="18"/>
    </row>
    <row r="8" spans="3:12" ht="19.5" customHeight="1" thickBot="1">
      <c r="C8" s="7" t="s">
        <v>47</v>
      </c>
      <c r="D8" s="2" t="s">
        <v>136</v>
      </c>
      <c r="E8" s="100" t="s">
        <v>82</v>
      </c>
      <c r="F8" s="2" t="s">
        <v>47</v>
      </c>
      <c r="G8" s="2"/>
      <c r="H8" s="8"/>
      <c r="I8" s="7"/>
      <c r="J8" s="2"/>
      <c r="K8" s="19"/>
      <c r="L8" s="145" t="s">
        <v>113</v>
      </c>
    </row>
    <row r="9" spans="3:12" ht="21.75" customHeight="1" thickTop="1">
      <c r="C9" s="47" t="s">
        <v>47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  <c r="L9" s="145" t="s">
        <v>114</v>
      </c>
    </row>
    <row r="10" spans="3:12" ht="21.75" customHeight="1">
      <c r="C10" s="56" t="s">
        <v>12</v>
      </c>
      <c r="D10" s="59">
        <v>0.2</v>
      </c>
      <c r="E10" s="33">
        <f aca="true" t="shared" si="0" ref="E10:E18">+F10-D10</f>
        <v>0.2284722222222222</v>
      </c>
      <c r="F10" s="62">
        <v>0.4284722222222222</v>
      </c>
      <c r="G10" s="33">
        <f aca="true" t="shared" si="1" ref="G10:G18">+H10-F10</f>
        <v>0.2229166666666667</v>
      </c>
      <c r="H10" s="34">
        <v>0.6513888888888889</v>
      </c>
      <c r="I10" s="42">
        <v>0.6784722222222223</v>
      </c>
      <c r="J10" s="33">
        <f>AVERAGE(G10,E10,D10)</f>
        <v>0.21712962962962964</v>
      </c>
      <c r="K10" s="34">
        <f>(+I10/5000)*1000</f>
        <v>0.13569444444444445</v>
      </c>
      <c r="L10" s="146">
        <f>AVERAGE(E10,G10)</f>
        <v>0.22569444444444445</v>
      </c>
    </row>
    <row r="11" spans="3:12" ht="21.75" customHeight="1">
      <c r="C11" s="56" t="s">
        <v>68</v>
      </c>
      <c r="D11" s="59">
        <v>0.2041666666666667</v>
      </c>
      <c r="E11" s="33">
        <f t="shared" si="0"/>
        <v>0.23680555555555557</v>
      </c>
      <c r="F11" s="65">
        <v>0.44097222222222227</v>
      </c>
      <c r="G11" s="33">
        <f t="shared" si="1"/>
        <v>0.22499999999999992</v>
      </c>
      <c r="H11" s="61">
        <v>0.6659722222222222</v>
      </c>
      <c r="I11" s="63">
        <v>0.6916666666666668</v>
      </c>
      <c r="J11" s="33">
        <f aca="true" t="shared" si="2" ref="J11:J18">AVERAGE(G11,E11,D11)</f>
        <v>0.22199074074074074</v>
      </c>
      <c r="K11" s="34">
        <f aca="true" t="shared" si="3" ref="K11:K18">(+I11/5000)*1000</f>
        <v>0.13833333333333336</v>
      </c>
      <c r="L11" s="146">
        <f aca="true" t="shared" si="4" ref="L11:L18">AVERAGE(E11,G11)</f>
        <v>0.23090277777777773</v>
      </c>
    </row>
    <row r="12" spans="3:12" ht="24.75" customHeight="1">
      <c r="C12" s="48" t="s">
        <v>32</v>
      </c>
      <c r="D12" s="39">
        <v>0.20625</v>
      </c>
      <c r="E12" s="33">
        <f t="shared" si="0"/>
        <v>0.2416666666666667</v>
      </c>
      <c r="F12" s="62">
        <v>0.4479166666666667</v>
      </c>
      <c r="G12" s="33">
        <f t="shared" si="1"/>
        <v>0.23541666666666655</v>
      </c>
      <c r="H12" s="34">
        <v>0.6833333333333332</v>
      </c>
      <c r="I12" s="41">
        <v>0.7118055555555555</v>
      </c>
      <c r="J12" s="33">
        <f t="shared" si="2"/>
        <v>0.22777777777777775</v>
      </c>
      <c r="K12" s="34">
        <f t="shared" si="3"/>
        <v>0.14236111111111108</v>
      </c>
      <c r="L12" s="146">
        <f t="shared" si="4"/>
        <v>0.23854166666666662</v>
      </c>
    </row>
    <row r="13" spans="3:12" ht="24.75" customHeight="1">
      <c r="C13" s="48" t="s">
        <v>13</v>
      </c>
      <c r="D13" s="39">
        <v>0.22152777777777777</v>
      </c>
      <c r="E13" s="33">
        <f t="shared" si="0"/>
        <v>0.24583333333333335</v>
      </c>
      <c r="F13" s="62">
        <v>0.4673611111111111</v>
      </c>
      <c r="G13" s="33">
        <f t="shared" si="1"/>
        <v>0.24375000000000002</v>
      </c>
      <c r="H13" s="34">
        <v>0.7111111111111111</v>
      </c>
      <c r="I13" s="41">
        <v>0.7402777777777777</v>
      </c>
      <c r="J13" s="33">
        <f t="shared" si="2"/>
        <v>0.23703703703703705</v>
      </c>
      <c r="K13" s="34">
        <f t="shared" si="3"/>
        <v>0.14805555555555555</v>
      </c>
      <c r="L13" s="146">
        <f t="shared" si="4"/>
        <v>0.24479166666666669</v>
      </c>
    </row>
    <row r="14" spans="3:12" ht="24.75" customHeight="1">
      <c r="C14" s="48" t="s">
        <v>20</v>
      </c>
      <c r="D14" s="39">
        <v>0.22430555555555556</v>
      </c>
      <c r="E14" s="33">
        <f t="shared" si="0"/>
        <v>0.2513888888888889</v>
      </c>
      <c r="F14" s="62">
        <v>0.4756944444444444</v>
      </c>
      <c r="G14" s="33">
        <f t="shared" si="1"/>
        <v>0.2381944444444445</v>
      </c>
      <c r="H14" s="34">
        <v>0.7138888888888889</v>
      </c>
      <c r="I14" s="41">
        <v>0.7395833333333334</v>
      </c>
      <c r="J14" s="33">
        <f t="shared" si="2"/>
        <v>0.23796296296296296</v>
      </c>
      <c r="K14" s="34">
        <f t="shared" si="3"/>
        <v>0.14791666666666667</v>
      </c>
      <c r="L14" s="146">
        <f t="shared" si="4"/>
        <v>0.24479166666666669</v>
      </c>
    </row>
    <row r="15" spans="3:12" ht="24.75" customHeight="1">
      <c r="C15" s="48" t="s">
        <v>9</v>
      </c>
      <c r="D15" s="39">
        <v>0.22152777777777777</v>
      </c>
      <c r="E15" s="33">
        <f t="shared" si="0"/>
        <v>0.2569444444444444</v>
      </c>
      <c r="F15" s="62">
        <v>0.4784722222222222</v>
      </c>
      <c r="G15" s="33">
        <f t="shared" si="1"/>
        <v>0.2402777777777778</v>
      </c>
      <c r="H15" s="34">
        <v>0.71875</v>
      </c>
      <c r="I15" s="41">
        <v>0.748611111111111</v>
      </c>
      <c r="J15" s="33">
        <f t="shared" si="2"/>
        <v>0.23958333333333334</v>
      </c>
      <c r="K15" s="34">
        <f t="shared" si="3"/>
        <v>0.1497222222222222</v>
      </c>
      <c r="L15" s="146">
        <f t="shared" si="4"/>
        <v>0.24861111111111112</v>
      </c>
    </row>
    <row r="16" spans="3:12" ht="24.75" customHeight="1">
      <c r="C16" s="48" t="s">
        <v>21</v>
      </c>
      <c r="D16" s="39">
        <v>0.2222222222222222</v>
      </c>
      <c r="E16" s="33">
        <f t="shared" si="0"/>
        <v>0.2534722222222222</v>
      </c>
      <c r="F16" s="62">
        <v>0.4756944444444444</v>
      </c>
      <c r="G16" s="33">
        <f t="shared" si="1"/>
        <v>0.2569444444444444</v>
      </c>
      <c r="H16" s="34">
        <v>0.7326388888888888</v>
      </c>
      <c r="I16" s="41">
        <v>0.7618055555555556</v>
      </c>
      <c r="J16" s="33">
        <f t="shared" si="2"/>
        <v>0.24421296296296294</v>
      </c>
      <c r="K16" s="34">
        <f t="shared" si="3"/>
        <v>0.1523611111111111</v>
      </c>
      <c r="L16" s="146">
        <f t="shared" si="4"/>
        <v>0.2552083333333333</v>
      </c>
    </row>
    <row r="17" spans="3:12" ht="24.75" customHeight="1">
      <c r="C17" s="56" t="s">
        <v>33</v>
      </c>
      <c r="D17" s="39">
        <v>0.22569444444444445</v>
      </c>
      <c r="E17" s="33">
        <f t="shared" si="0"/>
        <v>0.25625</v>
      </c>
      <c r="F17" s="62">
        <v>0.48194444444444445</v>
      </c>
      <c r="G17" s="33">
        <f t="shared" si="1"/>
        <v>0.2569444444444445</v>
      </c>
      <c r="H17" s="34">
        <v>0.7388888888888889</v>
      </c>
      <c r="I17" s="41">
        <v>0.7673611111111112</v>
      </c>
      <c r="J17" s="33">
        <f t="shared" si="2"/>
        <v>0.24629629629629632</v>
      </c>
      <c r="K17" s="34">
        <f t="shared" si="3"/>
        <v>0.15347222222222223</v>
      </c>
      <c r="L17" s="146">
        <f t="shared" si="4"/>
        <v>0.25659722222222225</v>
      </c>
    </row>
    <row r="18" spans="3:12" ht="24.75" customHeight="1">
      <c r="C18" s="56" t="s">
        <v>34</v>
      </c>
      <c r="D18" s="39">
        <v>0.2298611111111111</v>
      </c>
      <c r="E18" s="33">
        <f t="shared" si="0"/>
        <v>0.26388888888888895</v>
      </c>
      <c r="F18" s="62">
        <v>0.49375</v>
      </c>
      <c r="G18" s="33">
        <f t="shared" si="1"/>
        <v>0.25625</v>
      </c>
      <c r="H18" s="34">
        <v>0.75</v>
      </c>
      <c r="I18" s="41">
        <v>0.7791666666666667</v>
      </c>
      <c r="J18" s="33">
        <f t="shared" si="2"/>
        <v>0.25</v>
      </c>
      <c r="K18" s="34">
        <f t="shared" si="3"/>
        <v>0.15583333333333335</v>
      </c>
      <c r="L18" s="146">
        <f t="shared" si="4"/>
        <v>0.26006944444444446</v>
      </c>
    </row>
    <row r="19" spans="3:11" ht="15.75" customHeight="1">
      <c r="C19" s="48" t="s">
        <v>47</v>
      </c>
      <c r="D19" s="39"/>
      <c r="E19" s="33"/>
      <c r="F19" s="62"/>
      <c r="G19" s="33"/>
      <c r="H19" s="34"/>
      <c r="I19" s="41"/>
      <c r="J19" s="33"/>
      <c r="K19" s="34"/>
    </row>
    <row r="20" spans="3:11" ht="24.75" customHeight="1" thickBot="1">
      <c r="C20" s="105" t="s">
        <v>4</v>
      </c>
      <c r="D20" s="108"/>
      <c r="E20" s="109"/>
      <c r="F20" s="110"/>
      <c r="G20" s="109"/>
      <c r="H20" s="111"/>
      <c r="I20" s="112"/>
      <c r="J20" s="109"/>
      <c r="K20" s="111"/>
    </row>
    <row r="21" spans="3:12" ht="24.75" customHeight="1">
      <c r="C21" s="48" t="s">
        <v>59</v>
      </c>
      <c r="D21" s="39">
        <v>0.24930555555555556</v>
      </c>
      <c r="E21" s="33">
        <f aca="true" t="shared" si="5" ref="E21:E28">+F21-D21</f>
        <v>0.27013888888888893</v>
      </c>
      <c r="F21" s="65">
        <v>0.5194444444444445</v>
      </c>
      <c r="G21" s="33">
        <f aca="true" t="shared" si="6" ref="G21:G28">+H21-F21</f>
        <v>0.2569444444444444</v>
      </c>
      <c r="H21" s="61">
        <v>0.7763888888888889</v>
      </c>
      <c r="I21" s="113">
        <v>0.8027777777777777</v>
      </c>
      <c r="J21" s="33">
        <f aca="true" t="shared" si="7" ref="J21:J28">AVERAGE(G21,E21,D21)</f>
        <v>0.2587962962962963</v>
      </c>
      <c r="K21" s="34">
        <f aca="true" t="shared" si="8" ref="K21:K28">(+I21/5000)*1000</f>
        <v>0.16055555555555556</v>
      </c>
      <c r="L21" s="146">
        <f aca="true" t="shared" si="9" ref="L21:L28">AVERAGE(E21,G21)</f>
        <v>0.2635416666666667</v>
      </c>
    </row>
    <row r="22" spans="3:12" ht="24.75" customHeight="1">
      <c r="C22" s="48" t="s">
        <v>115</v>
      </c>
      <c r="D22" s="39">
        <v>0.25277777777777777</v>
      </c>
      <c r="E22" s="33">
        <f t="shared" si="5"/>
        <v>0.28541666666666665</v>
      </c>
      <c r="F22" s="65">
        <v>0.5381944444444444</v>
      </c>
      <c r="G22" s="33">
        <f t="shared" si="6"/>
        <v>0.2743055555555556</v>
      </c>
      <c r="H22" s="61">
        <v>0.8125</v>
      </c>
      <c r="I22" s="113">
        <v>0.84375</v>
      </c>
      <c r="J22" s="33">
        <f t="shared" si="7"/>
        <v>0.2708333333333333</v>
      </c>
      <c r="K22" s="34">
        <f t="shared" si="8"/>
        <v>0.16875</v>
      </c>
      <c r="L22" s="146">
        <f t="shared" si="9"/>
        <v>0.2798611111111111</v>
      </c>
    </row>
    <row r="23" spans="3:12" ht="24.75" customHeight="1">
      <c r="C23" s="48" t="s">
        <v>160</v>
      </c>
      <c r="D23" s="39">
        <v>0.2555555555555556</v>
      </c>
      <c r="E23" s="33">
        <f t="shared" si="5"/>
        <v>0.2888888888888888</v>
      </c>
      <c r="F23" s="65">
        <v>0.5444444444444444</v>
      </c>
      <c r="G23" s="33">
        <f t="shared" si="6"/>
        <v>0.27361111111111114</v>
      </c>
      <c r="H23" s="61">
        <v>0.8180555555555555</v>
      </c>
      <c r="I23" s="63">
        <v>0.8555555555555556</v>
      </c>
      <c r="J23" s="33">
        <f t="shared" si="7"/>
        <v>0.2726851851851852</v>
      </c>
      <c r="K23" s="34">
        <f t="shared" si="8"/>
        <v>0.17111111111111113</v>
      </c>
      <c r="L23" s="146">
        <f t="shared" si="9"/>
        <v>0.28125</v>
      </c>
    </row>
    <row r="24" spans="3:12" ht="24.75" customHeight="1">
      <c r="C24" s="48" t="s">
        <v>79</v>
      </c>
      <c r="D24" s="39">
        <v>0.25625</v>
      </c>
      <c r="E24" s="33">
        <f t="shared" si="5"/>
        <v>0.28194444444444444</v>
      </c>
      <c r="F24" s="65">
        <v>0.5381944444444444</v>
      </c>
      <c r="G24" s="33">
        <f t="shared" si="6"/>
        <v>0.2847222222222222</v>
      </c>
      <c r="H24" s="61">
        <v>0.8229166666666666</v>
      </c>
      <c r="I24" s="113">
        <v>0.8576388888888888</v>
      </c>
      <c r="J24" s="33">
        <f t="shared" si="7"/>
        <v>0.2743055555555555</v>
      </c>
      <c r="K24" s="34">
        <f t="shared" si="8"/>
        <v>0.17152777777777778</v>
      </c>
      <c r="L24" s="146">
        <f t="shared" si="9"/>
        <v>0.2833333333333333</v>
      </c>
    </row>
    <row r="25" spans="3:12" ht="24.75" customHeight="1">
      <c r="C25" s="48" t="s">
        <v>8</v>
      </c>
      <c r="D25" s="39">
        <v>0.2638888888888889</v>
      </c>
      <c r="E25" s="33">
        <f t="shared" si="5"/>
        <v>0.30069444444444443</v>
      </c>
      <c r="F25" s="65">
        <v>0.5645833333333333</v>
      </c>
      <c r="G25" s="33">
        <f t="shared" si="6"/>
        <v>0.28680555555555554</v>
      </c>
      <c r="H25" s="61">
        <v>0.8513888888888889</v>
      </c>
      <c r="I25" s="63">
        <v>0.8833333333333333</v>
      </c>
      <c r="J25" s="33">
        <f t="shared" si="7"/>
        <v>0.28379629629629627</v>
      </c>
      <c r="K25" s="34">
        <f t="shared" si="8"/>
        <v>0.17666666666666667</v>
      </c>
      <c r="L25" s="146">
        <f t="shared" si="9"/>
        <v>0.29374999999999996</v>
      </c>
    </row>
    <row r="26" spans="3:12" ht="24.75" customHeight="1">
      <c r="C26" s="48" t="s">
        <v>60</v>
      </c>
      <c r="D26" s="39">
        <v>0.27569444444444446</v>
      </c>
      <c r="E26" s="33">
        <f t="shared" si="5"/>
        <v>0.30486111111111114</v>
      </c>
      <c r="F26" s="65">
        <v>0.5805555555555556</v>
      </c>
      <c r="G26" s="33">
        <f t="shared" si="6"/>
        <v>0.3006944444444444</v>
      </c>
      <c r="H26" s="61">
        <v>0.88125</v>
      </c>
      <c r="I26" s="113">
        <v>0.9152777777777777</v>
      </c>
      <c r="J26" s="33">
        <f t="shared" si="7"/>
        <v>0.29375</v>
      </c>
      <c r="K26" s="34">
        <f t="shared" si="8"/>
        <v>0.18305555555555555</v>
      </c>
      <c r="L26" s="146">
        <f t="shared" si="9"/>
        <v>0.30277777777777776</v>
      </c>
    </row>
    <row r="27" spans="3:12" ht="24.75" customHeight="1">
      <c r="C27" s="48" t="s">
        <v>71</v>
      </c>
      <c r="D27" s="39">
        <v>0.3020833333333333</v>
      </c>
      <c r="E27" s="33">
        <f t="shared" si="5"/>
        <v>0.3326388888888889</v>
      </c>
      <c r="F27" s="65">
        <v>0.6347222222222222</v>
      </c>
      <c r="G27" s="33">
        <f t="shared" si="6"/>
        <v>0.320138888888889</v>
      </c>
      <c r="H27" s="61">
        <v>0.9548611111111112</v>
      </c>
      <c r="I27" s="113">
        <v>0.9881944444444444</v>
      </c>
      <c r="J27" s="33">
        <f t="shared" si="7"/>
        <v>0.31828703703703703</v>
      </c>
      <c r="K27" s="34">
        <f t="shared" si="8"/>
        <v>0.1976388888888889</v>
      </c>
      <c r="L27" s="146">
        <f t="shared" si="9"/>
        <v>0.32638888888888895</v>
      </c>
    </row>
    <row r="28" spans="3:12" ht="24.75" customHeight="1">
      <c r="C28" s="48" t="s">
        <v>72</v>
      </c>
      <c r="D28" s="39">
        <v>0.2951388888888889</v>
      </c>
      <c r="E28" s="33">
        <f t="shared" si="5"/>
        <v>0.35347222222222224</v>
      </c>
      <c r="F28" s="65">
        <v>0.6486111111111111</v>
      </c>
      <c r="G28" s="33">
        <f t="shared" si="6"/>
        <v>0.336111111111111</v>
      </c>
      <c r="H28" s="181">
        <v>0.9847222222222222</v>
      </c>
      <c r="I28" s="113" t="s">
        <v>175</v>
      </c>
      <c r="J28" s="33">
        <f t="shared" si="7"/>
        <v>0.32824074074074067</v>
      </c>
      <c r="K28" s="34">
        <f t="shared" si="8"/>
        <v>0.20597222222222222</v>
      </c>
      <c r="L28" s="146">
        <f t="shared" si="9"/>
        <v>0.3447916666666666</v>
      </c>
    </row>
    <row r="29" spans="3:11" ht="18.75" customHeight="1">
      <c r="C29" s="48" t="s">
        <v>47</v>
      </c>
      <c r="D29" s="39"/>
      <c r="E29" s="60"/>
      <c r="F29" s="65"/>
      <c r="G29" s="60"/>
      <c r="H29" s="61"/>
      <c r="I29" s="63"/>
      <c r="J29" s="60"/>
      <c r="K29" s="61"/>
    </row>
    <row r="30" spans="3:11" ht="24.75" customHeight="1" thickBot="1">
      <c r="C30" s="171" t="s">
        <v>137</v>
      </c>
      <c r="D30" s="82"/>
      <c r="E30" s="83"/>
      <c r="F30" s="172"/>
      <c r="G30" s="83"/>
      <c r="H30" s="87"/>
      <c r="I30" s="86"/>
      <c r="J30" s="83"/>
      <c r="K30" s="87"/>
    </row>
    <row r="31" spans="3:11" ht="26.25" customHeight="1" thickTop="1">
      <c r="C31" s="182" t="s">
        <v>80</v>
      </c>
      <c r="D31" s="183">
        <v>0.2347222222222222</v>
      </c>
      <c r="E31" s="183"/>
      <c r="F31" s="183"/>
      <c r="G31" s="183"/>
      <c r="H31" s="183"/>
      <c r="I31" s="183">
        <v>0.43194444444444446</v>
      </c>
      <c r="J31" s="183"/>
      <c r="K31" s="184"/>
    </row>
    <row r="32" spans="3:11" ht="26.25" customHeight="1">
      <c r="C32" s="48" t="s">
        <v>83</v>
      </c>
      <c r="D32" s="39">
        <v>0.2465277777777778</v>
      </c>
      <c r="E32" s="39"/>
      <c r="F32" s="39"/>
      <c r="G32" s="39"/>
      <c r="H32" s="39"/>
      <c r="I32" s="39">
        <v>0.44375</v>
      </c>
      <c r="J32" s="39"/>
      <c r="K32" s="185"/>
    </row>
    <row r="33" spans="3:11" ht="26.25" customHeight="1">
      <c r="C33" s="48" t="s">
        <v>69</v>
      </c>
      <c r="D33" s="39">
        <v>0.25972222222222224</v>
      </c>
      <c r="E33" s="39"/>
      <c r="F33" s="39"/>
      <c r="G33" s="39"/>
      <c r="H33" s="39"/>
      <c r="I33" s="39">
        <v>0.47430555555555554</v>
      </c>
      <c r="J33" s="39"/>
      <c r="K33" s="185"/>
    </row>
    <row r="34" spans="3:11" ht="26.25" customHeight="1">
      <c r="C34" s="48" t="s">
        <v>176</v>
      </c>
      <c r="D34" s="39">
        <v>0.2638888888888889</v>
      </c>
      <c r="E34" s="39"/>
      <c r="F34" s="39"/>
      <c r="G34" s="39"/>
      <c r="H34" s="39"/>
      <c r="I34" s="39" t="s">
        <v>177</v>
      </c>
      <c r="J34" s="39"/>
      <c r="K34" s="185"/>
    </row>
    <row r="35" spans="3:11" ht="26.25" customHeight="1">
      <c r="C35" s="48" t="s">
        <v>70</v>
      </c>
      <c r="D35" s="39">
        <v>0.2791666666666667</v>
      </c>
      <c r="E35" s="39"/>
      <c r="F35" s="39"/>
      <c r="G35" s="39"/>
      <c r="H35" s="39"/>
      <c r="I35" s="39">
        <v>0.5055555555555555</v>
      </c>
      <c r="J35" s="39"/>
      <c r="K35" s="185"/>
    </row>
    <row r="36" spans="3:11" ht="24.75" customHeight="1">
      <c r="C36" s="48" t="s">
        <v>81</v>
      </c>
      <c r="D36" s="39">
        <v>0.31180555555555556</v>
      </c>
      <c r="E36" s="60"/>
      <c r="F36" s="65"/>
      <c r="G36" s="60"/>
      <c r="H36" s="61"/>
      <c r="I36" s="63">
        <v>0.5840277777777778</v>
      </c>
      <c r="J36" s="33"/>
      <c r="K36" s="34"/>
    </row>
    <row r="37" spans="3:11" ht="24.75" customHeight="1" thickBot="1">
      <c r="C37" s="12" t="s">
        <v>127</v>
      </c>
      <c r="D37" s="70">
        <v>0.3743055555555555</v>
      </c>
      <c r="E37" s="22"/>
      <c r="F37" s="66"/>
      <c r="G37" s="22"/>
      <c r="H37" s="14"/>
      <c r="I37" s="104">
        <v>0.7270833333333333</v>
      </c>
      <c r="J37" s="22"/>
      <c r="K37" s="14"/>
    </row>
  </sheetData>
  <sheetProtection/>
  <printOptions/>
  <pageMargins left="0.5" right="0.5" top="0.5" bottom="0.5" header="0.5" footer="0.5"/>
  <pageSetup fitToHeight="1" fitToWidth="1" orientation="portrait" scale="7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J29"/>
  <sheetViews>
    <sheetView zoomScale="87" zoomScaleNormal="87" zoomScalePageLayoutView="0" workbookViewId="0" topLeftCell="A4">
      <selection activeCell="G17" sqref="G17"/>
    </sheetView>
  </sheetViews>
  <sheetFormatPr defaultColWidth="11.00390625" defaultRowHeight="15.75"/>
  <cols>
    <col min="1" max="2" width="4.125" style="0" customWidth="1"/>
    <col min="3" max="3" width="21.375" style="0" customWidth="1"/>
    <col min="4" max="4" width="13.50390625" style="0" customWidth="1"/>
    <col min="5" max="5" width="13.125" style="0" customWidth="1"/>
    <col min="6" max="6" width="13.375" style="0" customWidth="1"/>
    <col min="7" max="8" width="11.00390625" style="0" customWidth="1"/>
    <col min="9" max="9" width="12.625" style="0" customWidth="1"/>
    <col min="10" max="10" width="12.00390625" style="0" customWidth="1"/>
  </cols>
  <sheetData>
    <row r="5" ht="16.5" thickBot="1"/>
    <row r="6" spans="3:9" ht="18" customHeight="1">
      <c r="C6" s="69" t="s">
        <v>178</v>
      </c>
      <c r="D6" s="27" t="s">
        <v>179</v>
      </c>
      <c r="E6" s="27"/>
      <c r="F6" s="5"/>
      <c r="G6" s="15" t="s">
        <v>47</v>
      </c>
      <c r="H6" s="27"/>
      <c r="I6" s="16"/>
    </row>
    <row r="7" spans="3:9" ht="15.75">
      <c r="C7" s="17" t="s">
        <v>47</v>
      </c>
      <c r="F7" s="6"/>
      <c r="G7" s="17"/>
      <c r="H7" s="53"/>
      <c r="I7" s="18"/>
    </row>
    <row r="8" spans="3:9" ht="27.75" customHeight="1" thickBot="1">
      <c r="C8" s="7" t="s">
        <v>47</v>
      </c>
      <c r="D8" s="126" t="s">
        <v>47</v>
      </c>
      <c r="E8" s="2"/>
      <c r="F8" s="8"/>
      <c r="G8" s="7"/>
      <c r="H8" s="2"/>
      <c r="I8" s="19"/>
    </row>
    <row r="9" spans="3:10" ht="16.5" thickTop="1">
      <c r="C9" s="47" t="s">
        <v>47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30.75" customHeight="1">
      <c r="C10" s="48" t="s">
        <v>7</v>
      </c>
      <c r="D10" s="39">
        <v>0.2604166666666667</v>
      </c>
      <c r="E10" s="33">
        <f aca="true" t="shared" si="0" ref="E10:E22">+F10-D10</f>
        <v>0.2604166666666667</v>
      </c>
      <c r="F10" s="34">
        <v>0.5208333333333334</v>
      </c>
      <c r="G10" s="41">
        <v>0.6430555555555556</v>
      </c>
      <c r="H10" s="33">
        <f>+AVERAGE(D10,E10)</f>
        <v>0.2604166666666667</v>
      </c>
      <c r="I10" s="61">
        <f>(+G10/4000)*1000</f>
        <v>0.1607638888888889</v>
      </c>
      <c r="J10" s="123"/>
    </row>
    <row r="11" spans="3:10" ht="30.75" customHeight="1">
      <c r="C11" s="48" t="s">
        <v>56</v>
      </c>
      <c r="D11" s="39">
        <v>0.2604166666666667</v>
      </c>
      <c r="E11" s="33">
        <f t="shared" si="0"/>
        <v>0.27291666666666664</v>
      </c>
      <c r="F11" s="34">
        <v>0.5333333333333333</v>
      </c>
      <c r="G11" s="41">
        <v>0.6618055555555555</v>
      </c>
      <c r="H11" s="33">
        <f aca="true" t="shared" si="1" ref="H11:H22">+AVERAGE(D11,E11)</f>
        <v>0.26666666666666666</v>
      </c>
      <c r="I11" s="61">
        <f aca="true" t="shared" si="2" ref="I11:I22">(+G11/4000)*1000</f>
        <v>0.16545138888888888</v>
      </c>
      <c r="J11" s="123"/>
    </row>
    <row r="12" spans="3:10" ht="30.75" customHeight="1">
      <c r="C12" s="48" t="s">
        <v>95</v>
      </c>
      <c r="D12" s="39">
        <v>0.2611111111111111</v>
      </c>
      <c r="E12" s="33">
        <f t="shared" si="0"/>
        <v>0.2819444444444444</v>
      </c>
      <c r="F12" s="34">
        <v>0.5430555555555555</v>
      </c>
      <c r="G12" s="41">
        <v>0.6784722222222223</v>
      </c>
      <c r="H12" s="33">
        <f t="shared" si="1"/>
        <v>0.27152777777777776</v>
      </c>
      <c r="I12" s="61">
        <f t="shared" si="2"/>
        <v>0.16961805555555556</v>
      </c>
      <c r="J12" s="123"/>
    </row>
    <row r="13" spans="3:10" ht="30.75" customHeight="1">
      <c r="C13" s="48" t="s">
        <v>48</v>
      </c>
      <c r="D13" s="39">
        <v>0.2611111111111111</v>
      </c>
      <c r="E13" s="33">
        <f t="shared" si="0"/>
        <v>0.2819444444444444</v>
      </c>
      <c r="F13" s="34">
        <v>0.5430555555555555</v>
      </c>
      <c r="G13" s="41">
        <v>0.6770833333333334</v>
      </c>
      <c r="H13" s="33">
        <f t="shared" si="1"/>
        <v>0.27152777777777776</v>
      </c>
      <c r="I13" s="61">
        <f t="shared" si="2"/>
        <v>0.16927083333333334</v>
      </c>
      <c r="J13" s="123"/>
    </row>
    <row r="14" spans="3:10" ht="30.75" customHeight="1">
      <c r="C14" s="48" t="s">
        <v>2</v>
      </c>
      <c r="D14" s="39">
        <v>0.2604166666666667</v>
      </c>
      <c r="E14" s="33">
        <f t="shared" si="0"/>
        <v>0.28263888888888883</v>
      </c>
      <c r="F14" s="34">
        <v>0.5430555555555555</v>
      </c>
      <c r="G14" s="41">
        <v>0.6798611111111111</v>
      </c>
      <c r="H14" s="33">
        <f t="shared" si="1"/>
        <v>0.27152777777777776</v>
      </c>
      <c r="I14" s="61">
        <f t="shared" si="2"/>
        <v>0.16996527777777778</v>
      </c>
      <c r="J14" s="123"/>
    </row>
    <row r="15" spans="3:10" ht="30.75" customHeight="1">
      <c r="C15" s="48" t="s">
        <v>57</v>
      </c>
      <c r="D15" s="39">
        <v>0.26944444444444443</v>
      </c>
      <c r="E15" s="33">
        <f t="shared" si="0"/>
        <v>0.29444444444444445</v>
      </c>
      <c r="F15" s="34">
        <v>0.5638888888888889</v>
      </c>
      <c r="G15" s="41">
        <v>0.70625</v>
      </c>
      <c r="H15" s="33">
        <f t="shared" si="1"/>
        <v>0.28194444444444444</v>
      </c>
      <c r="I15" s="61">
        <f t="shared" si="2"/>
        <v>0.1765625</v>
      </c>
      <c r="J15" s="123"/>
    </row>
    <row r="16" spans="3:10" ht="30.75" customHeight="1">
      <c r="C16" s="48" t="s">
        <v>3</v>
      </c>
      <c r="D16" s="39">
        <v>0.2798611111111111</v>
      </c>
      <c r="E16" s="33">
        <f t="shared" si="0"/>
        <v>0.30694444444444446</v>
      </c>
      <c r="F16" s="34">
        <v>0.5868055555555556</v>
      </c>
      <c r="G16" s="41">
        <v>0.7263888888888889</v>
      </c>
      <c r="H16" s="33">
        <f t="shared" si="1"/>
        <v>0.2934027777777778</v>
      </c>
      <c r="I16" s="61">
        <f t="shared" si="2"/>
        <v>0.18159722222222222</v>
      </c>
      <c r="J16" s="123"/>
    </row>
    <row r="17" spans="3:10" ht="30.75" customHeight="1">
      <c r="C17" s="48" t="s">
        <v>5</v>
      </c>
      <c r="D17" s="39">
        <v>0.2972222222222222</v>
      </c>
      <c r="E17" s="33">
        <f t="shared" si="0"/>
        <v>0.3236111111111111</v>
      </c>
      <c r="F17" s="34">
        <v>0.6208333333333333</v>
      </c>
      <c r="G17" s="41">
        <v>0.7666666666666666</v>
      </c>
      <c r="H17" s="33">
        <f t="shared" si="1"/>
        <v>0.3104166666666667</v>
      </c>
      <c r="I17" s="61">
        <f t="shared" si="2"/>
        <v>0.19166666666666665</v>
      </c>
      <c r="J17" s="123"/>
    </row>
    <row r="18" spans="3:10" ht="30.75" customHeight="1">
      <c r="C18" s="48" t="s">
        <v>85</v>
      </c>
      <c r="D18" s="39">
        <v>0.2972222222222222</v>
      </c>
      <c r="E18" s="33">
        <f t="shared" si="0"/>
        <v>0.3236111111111111</v>
      </c>
      <c r="F18" s="34">
        <v>0.6208333333333333</v>
      </c>
      <c r="G18" s="41">
        <v>0.7701388888888889</v>
      </c>
      <c r="H18" s="33">
        <f t="shared" si="1"/>
        <v>0.3104166666666667</v>
      </c>
      <c r="I18" s="61">
        <f t="shared" si="2"/>
        <v>0.19253472222222223</v>
      </c>
      <c r="J18" s="123"/>
    </row>
    <row r="19" spans="3:10" ht="30.75" customHeight="1">
      <c r="C19" s="48" t="s">
        <v>42</v>
      </c>
      <c r="D19" s="39">
        <v>0.3215277777777778</v>
      </c>
      <c r="E19" s="33">
        <f t="shared" si="0"/>
        <v>0.35208333333333336</v>
      </c>
      <c r="F19" s="34">
        <v>0.6736111111111112</v>
      </c>
      <c r="G19" s="41">
        <v>0.8256944444444444</v>
      </c>
      <c r="H19" s="33" t="b">
        <f>'[1]Varsity'!$N$14=+AVERAGE(D19,E19)</f>
        <v>0</v>
      </c>
      <c r="I19" s="61">
        <f t="shared" si="2"/>
        <v>0.2064236111111111</v>
      </c>
      <c r="J19" s="123"/>
    </row>
    <row r="20" spans="3:10" ht="30.75" customHeight="1">
      <c r="C20" s="48" t="s">
        <v>173</v>
      </c>
      <c r="D20" s="39">
        <v>0.3215277777777778</v>
      </c>
      <c r="E20" s="33">
        <f t="shared" si="0"/>
        <v>0.35208333333333336</v>
      </c>
      <c r="F20" s="34">
        <v>0.6736111111111112</v>
      </c>
      <c r="G20" s="41">
        <v>0.8333333333333334</v>
      </c>
      <c r="H20" s="33">
        <f t="shared" si="1"/>
        <v>0.3368055555555556</v>
      </c>
      <c r="I20" s="61">
        <f t="shared" si="2"/>
        <v>0.20833333333333334</v>
      </c>
      <c r="J20" s="123"/>
    </row>
    <row r="21" spans="3:10" ht="30.75" customHeight="1">
      <c r="C21" s="48" t="s">
        <v>6</v>
      </c>
      <c r="D21" s="39">
        <v>0.3</v>
      </c>
      <c r="E21" s="33">
        <f t="shared" si="0"/>
        <v>0.34722222222222227</v>
      </c>
      <c r="F21" s="34">
        <v>0.6472222222222223</v>
      </c>
      <c r="G21" s="41">
        <v>0.7979166666666666</v>
      </c>
      <c r="H21" s="33">
        <f t="shared" si="1"/>
        <v>0.3236111111111111</v>
      </c>
      <c r="I21" s="61">
        <f t="shared" si="2"/>
        <v>0.19947916666666665</v>
      </c>
      <c r="J21" s="123"/>
    </row>
    <row r="22" spans="3:10" ht="30.75" customHeight="1">
      <c r="C22" s="48" t="s">
        <v>86</v>
      </c>
      <c r="D22" s="39">
        <v>0.3645833333333333</v>
      </c>
      <c r="E22" s="33">
        <f t="shared" si="0"/>
        <v>0.40486111111111106</v>
      </c>
      <c r="F22" s="34">
        <v>0.7694444444444444</v>
      </c>
      <c r="G22" s="41">
        <v>0.9520833333333334</v>
      </c>
      <c r="H22" s="33">
        <f t="shared" si="1"/>
        <v>0.3847222222222222</v>
      </c>
      <c r="I22" s="61">
        <f t="shared" si="2"/>
        <v>0.23802083333333335</v>
      </c>
      <c r="J22" s="123"/>
    </row>
    <row r="23" spans="3:10" ht="30.75" customHeight="1">
      <c r="C23" s="48"/>
      <c r="D23" s="39"/>
      <c r="E23" s="33"/>
      <c r="F23" s="34"/>
      <c r="G23" s="41"/>
      <c r="H23" s="33"/>
      <c r="I23" s="61"/>
      <c r="J23" s="123"/>
    </row>
    <row r="24" spans="3:9" ht="12" customHeight="1">
      <c r="C24" s="48"/>
      <c r="D24" s="39"/>
      <c r="E24" s="33"/>
      <c r="F24" s="34"/>
      <c r="G24" s="41"/>
      <c r="H24" s="33"/>
      <c r="I24" s="34"/>
    </row>
    <row r="25" spans="3:9" ht="18.75" customHeight="1" thickBot="1">
      <c r="C25" s="171" t="s">
        <v>139</v>
      </c>
      <c r="D25" s="82"/>
      <c r="E25" s="83"/>
      <c r="F25" s="87"/>
      <c r="G25" s="86"/>
      <c r="H25" s="83"/>
      <c r="I25" s="87"/>
    </row>
    <row r="26" spans="3:10" ht="30.75" customHeight="1" thickTop="1">
      <c r="C26" s="48" t="s">
        <v>64</v>
      </c>
      <c r="D26" s="39">
        <v>0.2743055555555555</v>
      </c>
      <c r="E26" s="33"/>
      <c r="F26" s="34"/>
      <c r="G26" s="41">
        <v>0.5270833333333333</v>
      </c>
      <c r="H26" s="33"/>
      <c r="I26" s="61"/>
      <c r="J26" s="123"/>
    </row>
    <row r="27" spans="3:10" ht="30.75" customHeight="1">
      <c r="C27" s="48" t="s">
        <v>65</v>
      </c>
      <c r="D27" s="39">
        <v>0.2777777777777778</v>
      </c>
      <c r="E27" s="33"/>
      <c r="F27" s="34"/>
      <c r="G27" s="41">
        <v>0.545138888888889</v>
      </c>
      <c r="H27" s="33"/>
      <c r="I27" s="61"/>
      <c r="J27" s="123"/>
    </row>
    <row r="28" spans="3:10" ht="30.75" customHeight="1">
      <c r="C28" s="48" t="s">
        <v>94</v>
      </c>
      <c r="D28" s="39">
        <v>0.34027777777777773</v>
      </c>
      <c r="E28" s="33"/>
      <c r="F28" s="34"/>
      <c r="G28" s="42">
        <v>0.64375</v>
      </c>
      <c r="H28" s="33"/>
      <c r="I28" s="61"/>
      <c r="J28" s="123"/>
    </row>
    <row r="29" spans="3:9" ht="18.75" customHeight="1">
      <c r="C29" s="29"/>
      <c r="D29" s="31"/>
      <c r="E29" s="33"/>
      <c r="F29" s="34"/>
      <c r="G29" s="41"/>
      <c r="H29" s="33"/>
      <c r="I29" s="34"/>
    </row>
  </sheetData>
  <sheetProtection/>
  <printOptions/>
  <pageMargins left="0.5" right="0.5" top="0.5" bottom="0.5" header="0.5" footer="0.5"/>
  <pageSetup fitToHeight="1" fitToWidth="1" orientation="portrait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5"/>
  <sheetViews>
    <sheetView zoomScalePageLayoutView="0" workbookViewId="0" topLeftCell="A12">
      <selection activeCell="L6" sqref="L1:L16384"/>
    </sheetView>
  </sheetViews>
  <sheetFormatPr defaultColWidth="11.00390625" defaultRowHeight="15.75"/>
  <cols>
    <col min="1" max="2" width="11.00390625" style="0" customWidth="1"/>
    <col min="3" max="3" width="17.625" style="0" customWidth="1"/>
    <col min="4" max="4" width="9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9.875" style="0" customWidth="1"/>
    <col min="13" max="13" width="6.75390625" style="0" customWidth="1"/>
  </cols>
  <sheetData>
    <row r="5" ht="16.5" thickBot="1"/>
    <row r="6" spans="3:11" ht="21" customHeight="1">
      <c r="C6" s="15" t="s">
        <v>178</v>
      </c>
      <c r="D6" s="27" t="s">
        <v>179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47</v>
      </c>
      <c r="E7" s="1"/>
      <c r="F7" s="1"/>
      <c r="G7" s="1"/>
      <c r="H7" s="6"/>
      <c r="I7" s="17"/>
      <c r="J7" s="1"/>
      <c r="K7" s="18"/>
    </row>
    <row r="8" spans="3:12" ht="19.5" customHeight="1" thickBot="1">
      <c r="C8" s="7" t="s">
        <v>47</v>
      </c>
      <c r="D8" s="2" t="s">
        <v>136</v>
      </c>
      <c r="E8" s="100" t="s">
        <v>47</v>
      </c>
      <c r="F8" s="2" t="s">
        <v>47</v>
      </c>
      <c r="G8" s="2"/>
      <c r="H8" s="8"/>
      <c r="I8" s="7"/>
      <c r="J8" s="2"/>
      <c r="K8" s="19"/>
      <c r="L8" s="145" t="s">
        <v>113</v>
      </c>
    </row>
    <row r="9" spans="3:12" ht="21.75" customHeight="1" thickTop="1">
      <c r="C9" s="47" t="s">
        <v>47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  <c r="L9" s="145" t="s">
        <v>114</v>
      </c>
    </row>
    <row r="10" spans="3:12" ht="21.75" customHeight="1">
      <c r="C10" s="56" t="s">
        <v>12</v>
      </c>
      <c r="D10" s="59">
        <v>0.20694444444444446</v>
      </c>
      <c r="E10" s="33">
        <f aca="true" t="shared" si="0" ref="E10:E27">+F10-D10</f>
        <v>0.23194444444444443</v>
      </c>
      <c r="F10" s="62">
        <v>0.4388888888888889</v>
      </c>
      <c r="G10" s="33">
        <f aca="true" t="shared" si="1" ref="G10:G27">+H10-F10</f>
        <v>0.22291666666666665</v>
      </c>
      <c r="H10" s="34">
        <v>0.6618055555555555</v>
      </c>
      <c r="I10" s="41">
        <v>0.6708333333333334</v>
      </c>
      <c r="J10" s="33">
        <f aca="true" t="shared" si="2" ref="J10:J27">AVERAGE(G10,E10,D10)</f>
        <v>0.22060185185185185</v>
      </c>
      <c r="K10" s="34">
        <f aca="true" t="shared" si="3" ref="K10:K27">(+I10/5000)*1000</f>
        <v>0.13416666666666668</v>
      </c>
      <c r="L10" s="146">
        <f aca="true" t="shared" si="4" ref="L10:L27">AVERAGE(E10,G10)</f>
        <v>0.22743055555555552</v>
      </c>
    </row>
    <row r="11" spans="3:12" ht="21.75" customHeight="1">
      <c r="C11" s="56" t="s">
        <v>68</v>
      </c>
      <c r="D11" s="59">
        <v>0.21319444444444444</v>
      </c>
      <c r="E11" s="33">
        <f t="shared" si="0"/>
        <v>0.23819444444444446</v>
      </c>
      <c r="F11" s="62">
        <v>0.4513888888888889</v>
      </c>
      <c r="G11" s="33">
        <f t="shared" si="1"/>
        <v>0.23888888888888887</v>
      </c>
      <c r="H11" s="34">
        <v>0.6902777777777778</v>
      </c>
      <c r="I11" s="41">
        <v>0.7013888888888888</v>
      </c>
      <c r="J11" s="33">
        <f t="shared" si="2"/>
        <v>0.2300925925925926</v>
      </c>
      <c r="K11" s="34">
        <f t="shared" si="3"/>
        <v>0.14027777777777778</v>
      </c>
      <c r="L11" s="146">
        <f t="shared" si="4"/>
        <v>0.23854166666666665</v>
      </c>
    </row>
    <row r="12" spans="3:12" ht="24.75" customHeight="1">
      <c r="C12" s="48" t="s">
        <v>32</v>
      </c>
      <c r="D12" s="59">
        <v>0.21458333333333335</v>
      </c>
      <c r="E12" s="33">
        <f t="shared" si="0"/>
        <v>0.24652777777777773</v>
      </c>
      <c r="F12" s="62">
        <v>0.4611111111111111</v>
      </c>
      <c r="G12" s="33">
        <f t="shared" si="1"/>
        <v>0.24305555555555552</v>
      </c>
      <c r="H12" s="34">
        <v>0.7041666666666666</v>
      </c>
      <c r="I12" s="41">
        <v>0.7152777777777778</v>
      </c>
      <c r="J12" s="33">
        <f t="shared" si="2"/>
        <v>0.2347222222222222</v>
      </c>
      <c r="K12" s="34">
        <f t="shared" si="3"/>
        <v>0.14305555555555555</v>
      </c>
      <c r="L12" s="146">
        <f t="shared" si="4"/>
        <v>0.24479166666666663</v>
      </c>
    </row>
    <row r="13" spans="3:12" ht="24.75" customHeight="1">
      <c r="C13" s="48" t="s">
        <v>20</v>
      </c>
      <c r="D13" s="59">
        <v>0.22777777777777777</v>
      </c>
      <c r="E13" s="33">
        <f t="shared" si="0"/>
        <v>0.2548611111111111</v>
      </c>
      <c r="F13" s="62">
        <v>0.4826388888888889</v>
      </c>
      <c r="G13" s="33">
        <f t="shared" si="1"/>
        <v>0.25208333333333327</v>
      </c>
      <c r="H13" s="34">
        <v>0.7347222222222222</v>
      </c>
      <c r="I13" s="41">
        <v>0.7451388888888889</v>
      </c>
      <c r="J13" s="33">
        <f t="shared" si="2"/>
        <v>0.24490740740740738</v>
      </c>
      <c r="K13" s="34">
        <f t="shared" si="3"/>
        <v>0.1490277777777778</v>
      </c>
      <c r="L13" s="146">
        <f t="shared" si="4"/>
        <v>0.2534722222222222</v>
      </c>
    </row>
    <row r="14" spans="3:12" ht="24.75" customHeight="1">
      <c r="C14" s="48" t="s">
        <v>9</v>
      </c>
      <c r="D14" s="59">
        <v>0.2333333333333333</v>
      </c>
      <c r="E14" s="33">
        <f t="shared" si="0"/>
        <v>0.25694444444444453</v>
      </c>
      <c r="F14" s="62">
        <v>0.4902777777777778</v>
      </c>
      <c r="G14" s="33">
        <f t="shared" si="1"/>
        <v>0.24791666666666656</v>
      </c>
      <c r="H14" s="34">
        <v>0.7381944444444444</v>
      </c>
      <c r="I14" s="41">
        <v>0.7465277777777778</v>
      </c>
      <c r="J14" s="33">
        <f t="shared" si="2"/>
        <v>0.2460648148148148</v>
      </c>
      <c r="K14" s="34">
        <f t="shared" si="3"/>
        <v>0.14930555555555555</v>
      </c>
      <c r="L14" s="146">
        <f t="shared" si="4"/>
        <v>0.25243055555555555</v>
      </c>
    </row>
    <row r="15" spans="3:12" ht="24.75" customHeight="1">
      <c r="C15" s="48" t="s">
        <v>21</v>
      </c>
      <c r="D15" s="59">
        <v>0.2340277777777778</v>
      </c>
      <c r="E15" s="33">
        <f t="shared" si="0"/>
        <v>0.25625</v>
      </c>
      <c r="F15" s="62">
        <v>0.4902777777777778</v>
      </c>
      <c r="G15" s="33">
        <f t="shared" si="1"/>
        <v>0.2534722222222222</v>
      </c>
      <c r="H15" s="34">
        <v>0.74375</v>
      </c>
      <c r="I15" s="41">
        <v>0.7555555555555555</v>
      </c>
      <c r="J15" s="33">
        <f t="shared" si="2"/>
        <v>0.24791666666666667</v>
      </c>
      <c r="K15" s="34">
        <f t="shared" si="3"/>
        <v>0.1511111111111111</v>
      </c>
      <c r="L15" s="146">
        <f t="shared" si="4"/>
        <v>0.2548611111111111</v>
      </c>
    </row>
    <row r="16" spans="3:12" ht="24.75" customHeight="1">
      <c r="C16" s="48" t="s">
        <v>13</v>
      </c>
      <c r="D16" s="59">
        <v>0.22916666666666666</v>
      </c>
      <c r="E16" s="33">
        <f t="shared" si="0"/>
        <v>0.2569444444444444</v>
      </c>
      <c r="F16" s="62">
        <v>0.4861111111111111</v>
      </c>
      <c r="G16" s="33">
        <f t="shared" si="1"/>
        <v>0.2611111111111111</v>
      </c>
      <c r="H16" s="34">
        <v>0.7472222222222222</v>
      </c>
      <c r="I16" s="41">
        <v>0.7611111111111111</v>
      </c>
      <c r="J16" s="33">
        <f t="shared" si="2"/>
        <v>0.24907407407407403</v>
      </c>
      <c r="K16" s="34">
        <f t="shared" si="3"/>
        <v>0.1522222222222222</v>
      </c>
      <c r="L16" s="146">
        <f t="shared" si="4"/>
        <v>0.25902777777777775</v>
      </c>
    </row>
    <row r="17" spans="3:12" ht="24.75" customHeight="1">
      <c r="C17" s="56" t="s">
        <v>34</v>
      </c>
      <c r="D17" s="59">
        <v>0.24166666666666667</v>
      </c>
      <c r="E17" s="33">
        <f t="shared" si="0"/>
        <v>0.2652777777777777</v>
      </c>
      <c r="F17" s="62">
        <v>0.5069444444444444</v>
      </c>
      <c r="G17" s="33">
        <f t="shared" si="1"/>
        <v>0.25625</v>
      </c>
      <c r="H17" s="34">
        <v>0.7631944444444444</v>
      </c>
      <c r="I17" s="41">
        <v>0.7743055555555555</v>
      </c>
      <c r="J17" s="33">
        <f t="shared" si="2"/>
        <v>0.25439814814814815</v>
      </c>
      <c r="K17" s="34">
        <f t="shared" si="3"/>
        <v>0.1548611111111111</v>
      </c>
      <c r="L17" s="146">
        <f t="shared" si="4"/>
        <v>0.26076388888888885</v>
      </c>
    </row>
    <row r="18" spans="3:12" ht="24.75" customHeight="1">
      <c r="C18" s="56" t="s">
        <v>33</v>
      </c>
      <c r="D18" s="59">
        <v>0.2333333333333333</v>
      </c>
      <c r="E18" s="33">
        <f t="shared" si="0"/>
        <v>0.2645833333333333</v>
      </c>
      <c r="F18" s="62">
        <v>0.4979166666666666</v>
      </c>
      <c r="G18" s="33">
        <f t="shared" si="1"/>
        <v>0.2972222222222222</v>
      </c>
      <c r="H18" s="34">
        <v>0.7951388888888888</v>
      </c>
      <c r="I18" s="41">
        <v>0.8055555555555555</v>
      </c>
      <c r="J18" s="33">
        <f t="shared" si="2"/>
        <v>0.2650462962962962</v>
      </c>
      <c r="K18" s="34">
        <f t="shared" si="3"/>
        <v>0.1611111111111111</v>
      </c>
      <c r="L18" s="146">
        <f t="shared" si="4"/>
        <v>0.2809027777777777</v>
      </c>
    </row>
    <row r="19" spans="3:12" ht="24.75" customHeight="1">
      <c r="C19" s="48" t="s">
        <v>59</v>
      </c>
      <c r="D19" s="59">
        <v>0.2604166666666667</v>
      </c>
      <c r="E19" s="33">
        <f t="shared" si="0"/>
        <v>0.28124999999999994</v>
      </c>
      <c r="F19" s="62">
        <v>0.5416666666666666</v>
      </c>
      <c r="G19" s="33">
        <f t="shared" si="1"/>
        <v>0.2659722222222223</v>
      </c>
      <c r="H19" s="34">
        <v>0.8076388888888889</v>
      </c>
      <c r="I19" s="41">
        <v>0.81875</v>
      </c>
      <c r="J19" s="33">
        <f t="shared" si="2"/>
        <v>0.269212962962963</v>
      </c>
      <c r="K19" s="34">
        <f t="shared" si="3"/>
        <v>0.16375</v>
      </c>
      <c r="L19" s="146">
        <f t="shared" si="4"/>
        <v>0.27361111111111114</v>
      </c>
    </row>
    <row r="20" spans="3:12" ht="24.75" customHeight="1">
      <c r="C20" s="48" t="s">
        <v>160</v>
      </c>
      <c r="D20" s="59">
        <v>0.2604166666666667</v>
      </c>
      <c r="E20" s="33">
        <f t="shared" si="0"/>
        <v>0.28124999999999994</v>
      </c>
      <c r="F20" s="62">
        <v>0.5416666666666666</v>
      </c>
      <c r="G20" s="33">
        <f t="shared" si="1"/>
        <v>0.2763888888888889</v>
      </c>
      <c r="H20" s="34">
        <v>0.8180555555555555</v>
      </c>
      <c r="I20" s="41">
        <v>0.8284722222222222</v>
      </c>
      <c r="J20" s="33">
        <f t="shared" si="2"/>
        <v>0.2726851851851852</v>
      </c>
      <c r="K20" s="34">
        <f t="shared" si="3"/>
        <v>0.16569444444444445</v>
      </c>
      <c r="L20" s="146">
        <f t="shared" si="4"/>
        <v>0.2788194444444444</v>
      </c>
    </row>
    <row r="21" spans="3:12" ht="24.75" customHeight="1">
      <c r="C21" s="48" t="s">
        <v>115</v>
      </c>
      <c r="D21" s="59">
        <v>0.26180555555555557</v>
      </c>
      <c r="E21" s="33">
        <f t="shared" si="0"/>
        <v>0.29583333333333334</v>
      </c>
      <c r="F21" s="62">
        <v>0.5576388888888889</v>
      </c>
      <c r="G21" s="33">
        <f t="shared" si="1"/>
        <v>0.28888888888888886</v>
      </c>
      <c r="H21" s="34">
        <v>0.8465277777777778</v>
      </c>
      <c r="I21" s="41">
        <v>0.8583333333333334</v>
      </c>
      <c r="J21" s="33">
        <f t="shared" si="2"/>
        <v>0.28217592592592594</v>
      </c>
      <c r="K21" s="34">
        <f t="shared" si="3"/>
        <v>0.17166666666666666</v>
      </c>
      <c r="L21" s="146">
        <f t="shared" si="4"/>
        <v>0.29236111111111107</v>
      </c>
    </row>
    <row r="22" spans="3:12" ht="24.75" customHeight="1">
      <c r="C22" s="48" t="s">
        <v>79</v>
      </c>
      <c r="D22" s="59">
        <v>0.2659722222222222</v>
      </c>
      <c r="E22" s="33">
        <f t="shared" si="0"/>
        <v>0.29375</v>
      </c>
      <c r="F22" s="62">
        <v>0.5597222222222222</v>
      </c>
      <c r="G22" s="33">
        <f t="shared" si="1"/>
        <v>0.2861111111111111</v>
      </c>
      <c r="H22" s="34">
        <v>0.8458333333333333</v>
      </c>
      <c r="I22" s="41">
        <v>0.8590277777777778</v>
      </c>
      <c r="J22" s="33">
        <f t="shared" si="2"/>
        <v>0.2819444444444445</v>
      </c>
      <c r="K22" s="34">
        <f t="shared" si="3"/>
        <v>0.17180555555555557</v>
      </c>
      <c r="L22" s="146">
        <f t="shared" si="4"/>
        <v>0.2899305555555556</v>
      </c>
    </row>
    <row r="23" spans="3:12" ht="24.75" customHeight="1">
      <c r="C23" s="48" t="s">
        <v>10</v>
      </c>
      <c r="D23" s="59">
        <v>0.2604166666666667</v>
      </c>
      <c r="E23" s="33">
        <f t="shared" si="0"/>
        <v>0.29444444444444445</v>
      </c>
      <c r="F23" s="62">
        <v>0.5548611111111111</v>
      </c>
      <c r="G23" s="33">
        <f t="shared" si="1"/>
        <v>0.29236111111111107</v>
      </c>
      <c r="H23" s="34">
        <v>0.8472222222222222</v>
      </c>
      <c r="I23" s="41">
        <v>0.8611111111111112</v>
      </c>
      <c r="J23" s="33">
        <f t="shared" si="2"/>
        <v>0.28240740740740744</v>
      </c>
      <c r="K23" s="34">
        <f t="shared" si="3"/>
        <v>0.17222222222222225</v>
      </c>
      <c r="L23" s="146">
        <f t="shared" si="4"/>
        <v>0.2934027777777778</v>
      </c>
    </row>
    <row r="24" spans="3:12" ht="24.75" customHeight="1">
      <c r="C24" s="48" t="s">
        <v>8</v>
      </c>
      <c r="D24" s="59">
        <v>0.2743055555555555</v>
      </c>
      <c r="E24" s="33">
        <f t="shared" si="0"/>
        <v>0.29791666666666666</v>
      </c>
      <c r="F24" s="62">
        <v>0.5722222222222222</v>
      </c>
      <c r="G24" s="33">
        <f t="shared" si="1"/>
        <v>0.29166666666666674</v>
      </c>
      <c r="H24" s="34">
        <v>0.8638888888888889</v>
      </c>
      <c r="I24" s="41">
        <v>0.8770833333333333</v>
      </c>
      <c r="J24" s="33">
        <f t="shared" si="2"/>
        <v>0.287962962962963</v>
      </c>
      <c r="K24" s="34">
        <f t="shared" si="3"/>
        <v>0.17541666666666667</v>
      </c>
      <c r="L24" s="146">
        <f t="shared" si="4"/>
        <v>0.2947916666666667</v>
      </c>
    </row>
    <row r="25" spans="3:12" ht="24.75" customHeight="1">
      <c r="C25" s="48" t="s">
        <v>60</v>
      </c>
      <c r="D25" s="59">
        <v>0.2777777777777778</v>
      </c>
      <c r="E25" s="33">
        <f t="shared" si="0"/>
        <v>0.29861111111111116</v>
      </c>
      <c r="F25" s="62">
        <v>0.576388888888889</v>
      </c>
      <c r="G25" s="33">
        <f t="shared" si="1"/>
        <v>0.30347222222222214</v>
      </c>
      <c r="H25" s="34">
        <v>0.8798611111111111</v>
      </c>
      <c r="I25" s="41">
        <v>0.8916666666666666</v>
      </c>
      <c r="J25" s="33">
        <f t="shared" si="2"/>
        <v>0.293287037037037</v>
      </c>
      <c r="K25" s="34">
        <f t="shared" si="3"/>
        <v>0.17833333333333332</v>
      </c>
      <c r="L25" s="146">
        <f t="shared" si="4"/>
        <v>0.30104166666666665</v>
      </c>
    </row>
    <row r="26" spans="3:12" ht="24.75" customHeight="1">
      <c r="C26" s="48" t="s">
        <v>71</v>
      </c>
      <c r="D26" s="59">
        <v>0.3055555555555555</v>
      </c>
      <c r="E26" s="33">
        <f t="shared" si="0"/>
        <v>0.33888888888888896</v>
      </c>
      <c r="F26" s="62">
        <v>0.6444444444444445</v>
      </c>
      <c r="G26" s="33">
        <f t="shared" si="1"/>
        <v>0.3326388888888888</v>
      </c>
      <c r="H26" s="34">
        <v>0.9770833333333333</v>
      </c>
      <c r="I26" s="41">
        <v>0.9916666666666667</v>
      </c>
      <c r="J26" s="33">
        <f t="shared" si="2"/>
        <v>0.32569444444444445</v>
      </c>
      <c r="K26" s="34">
        <f t="shared" si="3"/>
        <v>0.19833333333333336</v>
      </c>
      <c r="L26" s="146">
        <f t="shared" si="4"/>
        <v>0.33576388888888886</v>
      </c>
    </row>
    <row r="27" spans="3:12" ht="24.75" customHeight="1">
      <c r="C27" s="48" t="s">
        <v>72</v>
      </c>
      <c r="D27" s="59">
        <v>0.3090277777777778</v>
      </c>
      <c r="E27" s="33">
        <f t="shared" si="0"/>
        <v>0.33819444444444446</v>
      </c>
      <c r="F27" s="62">
        <v>0.6472222222222223</v>
      </c>
      <c r="G27" s="33">
        <f t="shared" si="1"/>
        <v>0.3340277777777777</v>
      </c>
      <c r="H27" s="34">
        <v>0.98125</v>
      </c>
      <c r="I27" s="41">
        <v>0.9972222222222222</v>
      </c>
      <c r="J27" s="33">
        <f t="shared" si="2"/>
        <v>0.32708333333333334</v>
      </c>
      <c r="K27" s="34">
        <f t="shared" si="3"/>
        <v>0.19944444444444445</v>
      </c>
      <c r="L27" s="146">
        <f t="shared" si="4"/>
        <v>0.3361111111111111</v>
      </c>
    </row>
    <row r="28" spans="3:11" ht="18.75" customHeight="1">
      <c r="C28" s="48" t="s">
        <v>47</v>
      </c>
      <c r="D28" s="39"/>
      <c r="E28" s="60"/>
      <c r="F28" s="65"/>
      <c r="G28" s="60"/>
      <c r="H28" s="61"/>
      <c r="I28" s="63"/>
      <c r="J28" s="60"/>
      <c r="K28" s="61"/>
    </row>
    <row r="29" spans="3:11" ht="24.75" customHeight="1" thickBot="1">
      <c r="C29" s="171" t="s">
        <v>137</v>
      </c>
      <c r="D29" s="82"/>
      <c r="E29" s="83"/>
      <c r="F29" s="172"/>
      <c r="G29" s="83"/>
      <c r="H29" s="87"/>
      <c r="I29" s="86"/>
      <c r="J29" s="83"/>
      <c r="K29" s="87"/>
    </row>
    <row r="30" spans="3:11" ht="26.25" customHeight="1" thickTop="1">
      <c r="C30" s="182" t="s">
        <v>80</v>
      </c>
      <c r="D30" s="183">
        <v>0.24375</v>
      </c>
      <c r="E30" s="183"/>
      <c r="F30" s="183"/>
      <c r="G30" s="183"/>
      <c r="H30" s="183"/>
      <c r="I30" s="183">
        <v>0.44930555555555557</v>
      </c>
      <c r="J30" s="183"/>
      <c r="K30" s="184"/>
    </row>
    <row r="31" spans="3:11" ht="26.25" customHeight="1">
      <c r="C31" s="48" t="s">
        <v>83</v>
      </c>
      <c r="D31" s="39">
        <v>0.24375</v>
      </c>
      <c r="E31" s="39"/>
      <c r="F31" s="39"/>
      <c r="G31" s="39"/>
      <c r="H31" s="39"/>
      <c r="I31" s="39">
        <v>0.4527777777777778</v>
      </c>
      <c r="J31" s="39"/>
      <c r="K31" s="185"/>
    </row>
    <row r="32" spans="3:11" ht="26.25" customHeight="1">
      <c r="C32" s="48" t="s">
        <v>69</v>
      </c>
      <c r="D32" s="39">
        <v>0.25</v>
      </c>
      <c r="E32" s="39"/>
      <c r="F32" s="39"/>
      <c r="G32" s="39"/>
      <c r="H32" s="39"/>
      <c r="I32" s="39">
        <v>0.4777777777777778</v>
      </c>
      <c r="J32" s="39"/>
      <c r="K32" s="185"/>
    </row>
    <row r="33" spans="3:11" ht="26.25" customHeight="1">
      <c r="C33" s="48" t="s">
        <v>70</v>
      </c>
      <c r="D33" s="39">
        <v>0.26458333333333334</v>
      </c>
      <c r="E33" s="39"/>
      <c r="F33" s="39"/>
      <c r="G33" s="39"/>
      <c r="H33" s="39"/>
      <c r="I33" s="39">
        <v>0.5048611111111111</v>
      </c>
      <c r="J33" s="39"/>
      <c r="K33" s="185"/>
    </row>
    <row r="34" spans="3:11" ht="24.75" customHeight="1">
      <c r="C34" s="48" t="s">
        <v>81</v>
      </c>
      <c r="D34" s="39">
        <v>0.3</v>
      </c>
      <c r="E34" s="60"/>
      <c r="F34" s="65"/>
      <c r="G34" s="60"/>
      <c r="H34" s="61"/>
      <c r="I34" s="63">
        <v>0.5645833333333333</v>
      </c>
      <c r="J34" s="33"/>
      <c r="K34" s="34"/>
    </row>
    <row r="35" spans="3:11" ht="24.75" customHeight="1" thickBot="1">
      <c r="C35" s="12" t="s">
        <v>127</v>
      </c>
      <c r="D35" s="70">
        <v>0.4222222222222222</v>
      </c>
      <c r="E35" s="22"/>
      <c r="F35" s="66"/>
      <c r="G35" s="22"/>
      <c r="H35" s="14"/>
      <c r="I35" s="104">
        <v>0.7916666666666666</v>
      </c>
      <c r="J35" s="22"/>
      <c r="K35" s="14"/>
    </row>
  </sheetData>
  <sheetProtection/>
  <printOptions/>
  <pageMargins left="0.5" right="0.5" top="0.5" bottom="0.5" header="0.5" footer="0.5"/>
  <pageSetup fitToHeight="1" fitToWidth="1" orientation="portrait" scale="8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G24"/>
  <sheetViews>
    <sheetView zoomScalePageLayoutView="0" workbookViewId="0" topLeftCell="A2">
      <selection activeCell="B19" sqref="B19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4" width="17.625" style="0" customWidth="1"/>
    <col min="5" max="5" width="11.00390625" style="40" customWidth="1"/>
    <col min="6" max="6" width="11.00390625" style="0" customWidth="1"/>
    <col min="7" max="7" width="12.625" style="0" customWidth="1"/>
  </cols>
  <sheetData>
    <row r="5" ht="16.5" thickBot="1"/>
    <row r="6" spans="3:7" ht="18" customHeight="1">
      <c r="C6" s="69" t="s">
        <v>180</v>
      </c>
      <c r="D6" s="27" t="s">
        <v>40</v>
      </c>
      <c r="E6" s="93" t="s">
        <v>47</v>
      </c>
      <c r="F6" s="27"/>
      <c r="G6" s="16"/>
    </row>
    <row r="7" spans="3:7" ht="15.75">
      <c r="C7" s="17" t="s">
        <v>47</v>
      </c>
      <c r="E7" s="94"/>
      <c r="F7" s="53"/>
      <c r="G7" s="18"/>
    </row>
    <row r="8" spans="3:7" ht="27.75" customHeight="1" thickBot="1">
      <c r="C8" s="7" t="s">
        <v>181</v>
      </c>
      <c r="D8" s="2"/>
      <c r="E8" s="95"/>
      <c r="F8" s="2"/>
      <c r="G8" s="19"/>
    </row>
    <row r="9" spans="3:7" ht="16.5" thickTop="1">
      <c r="C9" s="47" t="s">
        <v>182</v>
      </c>
      <c r="D9" s="24" t="s">
        <v>52</v>
      </c>
      <c r="E9" s="26" t="s">
        <v>53</v>
      </c>
      <c r="F9" s="28" t="s">
        <v>54</v>
      </c>
      <c r="G9" s="25" t="s">
        <v>24</v>
      </c>
    </row>
    <row r="10" spans="3:7" ht="29.25" customHeight="1">
      <c r="C10" s="48" t="s">
        <v>7</v>
      </c>
      <c r="D10" s="39">
        <v>0.25277777777777777</v>
      </c>
      <c r="E10" s="41">
        <v>0.48819444444444443</v>
      </c>
      <c r="F10" s="33">
        <f>+(E10/3000)*1600</f>
        <v>0.26037037037037036</v>
      </c>
      <c r="G10" s="34">
        <f>+(E10/3000)*1000</f>
        <v>0.16273148148148148</v>
      </c>
    </row>
    <row r="11" spans="3:7" ht="29.25" customHeight="1">
      <c r="C11" s="48" t="s">
        <v>56</v>
      </c>
      <c r="D11" s="39">
        <v>0.25277777777777777</v>
      </c>
      <c r="E11" s="41">
        <v>0.4888888888888889</v>
      </c>
      <c r="F11" s="33">
        <f aca="true" t="shared" si="0" ref="F11:F22">+(E11/3000)*1600</f>
        <v>0.2607407407407407</v>
      </c>
      <c r="G11" s="34">
        <f aca="true" t="shared" si="1" ref="G11:G22">+(E11/3000)*1000</f>
        <v>0.16296296296296295</v>
      </c>
    </row>
    <row r="12" spans="3:7" ht="29.25" customHeight="1">
      <c r="C12" s="48" t="s">
        <v>2</v>
      </c>
      <c r="D12" s="39">
        <v>0.25277777777777777</v>
      </c>
      <c r="E12" s="41">
        <v>0.49513888888888885</v>
      </c>
      <c r="F12" s="33">
        <f t="shared" si="0"/>
        <v>0.264074074074074</v>
      </c>
      <c r="G12" s="34">
        <f t="shared" si="1"/>
        <v>0.16504629629629627</v>
      </c>
    </row>
    <row r="13" spans="3:7" ht="29.25" customHeight="1">
      <c r="C13" s="48" t="s">
        <v>48</v>
      </c>
      <c r="D13" s="39">
        <v>0.25277777777777777</v>
      </c>
      <c r="E13" s="41">
        <v>0.5</v>
      </c>
      <c r="F13" s="33">
        <f t="shared" si="0"/>
        <v>0.26666666666666666</v>
      </c>
      <c r="G13" s="34">
        <f t="shared" si="1"/>
        <v>0.16666666666666666</v>
      </c>
    </row>
    <row r="14" spans="3:7" ht="29.25" customHeight="1">
      <c r="C14" s="48" t="s">
        <v>95</v>
      </c>
      <c r="D14" s="39">
        <v>0.25277777777777777</v>
      </c>
      <c r="E14" s="41">
        <v>0.5069444444444444</v>
      </c>
      <c r="F14" s="33">
        <f t="shared" si="0"/>
        <v>0.2703703703703703</v>
      </c>
      <c r="G14" s="34">
        <f t="shared" si="1"/>
        <v>0.16898148148148145</v>
      </c>
    </row>
    <row r="15" spans="3:7" ht="29.25" customHeight="1">
      <c r="C15" s="48" t="s">
        <v>57</v>
      </c>
      <c r="D15" s="39">
        <v>0.2625</v>
      </c>
      <c r="E15" s="41">
        <v>0.5118055555555555</v>
      </c>
      <c r="F15" s="33">
        <f t="shared" si="0"/>
        <v>0.27296296296296296</v>
      </c>
      <c r="G15" s="34">
        <f t="shared" si="1"/>
        <v>0.17060185185185184</v>
      </c>
    </row>
    <row r="16" spans="3:7" ht="29.25" customHeight="1">
      <c r="C16" s="48" t="s">
        <v>64</v>
      </c>
      <c r="D16" s="39">
        <v>0.2708333333333333</v>
      </c>
      <c r="E16" s="41">
        <v>0.5326388888888889</v>
      </c>
      <c r="F16" s="33">
        <f t="shared" si="0"/>
        <v>0.2840740740740741</v>
      </c>
      <c r="G16" s="34">
        <f t="shared" si="1"/>
        <v>0.1775462962962963</v>
      </c>
    </row>
    <row r="17" spans="3:7" ht="29.25" customHeight="1">
      <c r="C17" s="48" t="s">
        <v>65</v>
      </c>
      <c r="D17" s="39">
        <v>0.2826388888888889</v>
      </c>
      <c r="E17" s="41">
        <v>0.5673611111111111</v>
      </c>
      <c r="F17" s="33">
        <f t="shared" si="0"/>
        <v>0.3025925925925926</v>
      </c>
      <c r="G17" s="34">
        <f t="shared" si="1"/>
        <v>0.18912037037037036</v>
      </c>
    </row>
    <row r="18" spans="3:7" ht="29.25" customHeight="1">
      <c r="C18" s="48" t="s">
        <v>85</v>
      </c>
      <c r="D18" s="39">
        <v>0.2965277777777778</v>
      </c>
      <c r="E18" s="41">
        <v>0.5701388888888889</v>
      </c>
      <c r="F18" s="33">
        <f t="shared" si="0"/>
        <v>0.30407407407407405</v>
      </c>
      <c r="G18" s="34">
        <f t="shared" si="1"/>
        <v>0.1900462962962963</v>
      </c>
    </row>
    <row r="19" spans="3:7" ht="29.25" customHeight="1">
      <c r="C19" s="48" t="s">
        <v>3</v>
      </c>
      <c r="D19" s="39">
        <v>0.28958333333333336</v>
      </c>
      <c r="E19" s="42">
        <v>0.5791666666666667</v>
      </c>
      <c r="F19" s="33">
        <f t="shared" si="0"/>
        <v>0.30888888888888894</v>
      </c>
      <c r="G19" s="34">
        <f t="shared" si="1"/>
        <v>0.1930555555555556</v>
      </c>
    </row>
    <row r="20" spans="3:7" ht="29.25" customHeight="1">
      <c r="C20" s="48" t="s">
        <v>173</v>
      </c>
      <c r="D20" s="39">
        <v>0.2986111111111111</v>
      </c>
      <c r="E20" s="41">
        <v>0.6034722222222222</v>
      </c>
      <c r="F20" s="33">
        <f t="shared" si="0"/>
        <v>0.32185185185185183</v>
      </c>
      <c r="G20" s="34">
        <f t="shared" si="1"/>
        <v>0.2011574074074074</v>
      </c>
    </row>
    <row r="21" spans="3:7" ht="29.25" customHeight="1">
      <c r="C21" s="48" t="s">
        <v>42</v>
      </c>
      <c r="D21" s="39">
        <v>0.31180555555555556</v>
      </c>
      <c r="E21" s="41">
        <v>0.6048611111111112</v>
      </c>
      <c r="F21" s="33">
        <f t="shared" si="0"/>
        <v>0.32259259259259265</v>
      </c>
      <c r="G21" s="34">
        <f t="shared" si="1"/>
        <v>0.2016203703703704</v>
      </c>
    </row>
    <row r="22" spans="3:7" ht="29.25" customHeight="1" thickBot="1">
      <c r="C22" s="186" t="s">
        <v>94</v>
      </c>
      <c r="D22" s="70">
        <v>0.3527777777777778</v>
      </c>
      <c r="E22" s="104">
        <v>0.7020833333333334</v>
      </c>
      <c r="F22" s="33">
        <f t="shared" si="0"/>
        <v>0.37444444444444447</v>
      </c>
      <c r="G22" s="34">
        <f t="shared" si="1"/>
        <v>0.2340277777777778</v>
      </c>
    </row>
    <row r="23" ht="15.75">
      <c r="D23" s="40"/>
    </row>
    <row r="24" ht="15.75">
      <c r="D24" s="40"/>
    </row>
  </sheetData>
  <sheetProtection/>
  <printOptions/>
  <pageMargins left="0.5" right="0.5" top="0.5" bottom="0.5" header="0.5" footer="0.5"/>
  <pageSetup fitToHeight="1" fitToWidth="1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3"/>
  <sheetViews>
    <sheetView zoomScalePageLayoutView="0" workbookViewId="0" topLeftCell="B4">
      <selection activeCell="D15" sqref="D15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6" width="10.50390625" style="0" customWidth="1"/>
    <col min="7" max="7" width="9.625" style="0" customWidth="1"/>
    <col min="8" max="8" width="11.375" style="0" customWidth="1"/>
    <col min="9" max="9" width="12.00390625" style="0" customWidth="1"/>
  </cols>
  <sheetData>
    <row r="5" ht="16.5" thickBot="1"/>
    <row r="6" spans="3:9" ht="21" customHeight="1">
      <c r="C6" s="15" t="s">
        <v>180</v>
      </c>
      <c r="D6" s="27" t="s">
        <v>35</v>
      </c>
      <c r="E6" s="27"/>
      <c r="F6" s="27"/>
      <c r="G6" s="15" t="s">
        <v>47</v>
      </c>
      <c r="H6" s="27"/>
      <c r="I6" s="16"/>
    </row>
    <row r="7" spans="3:9" ht="21" customHeight="1">
      <c r="C7" s="17" t="s">
        <v>38</v>
      </c>
      <c r="D7" s="1"/>
      <c r="E7" s="1"/>
      <c r="F7" s="1"/>
      <c r="G7" s="17"/>
      <c r="H7" s="1"/>
      <c r="I7" s="18"/>
    </row>
    <row r="8" spans="3:9" ht="19.5" customHeight="1" thickBot="1">
      <c r="C8" s="7" t="s">
        <v>47</v>
      </c>
      <c r="D8" s="2"/>
      <c r="E8" s="2"/>
      <c r="F8" s="2"/>
      <c r="G8" s="7"/>
      <c r="H8" s="2"/>
      <c r="I8" s="19"/>
    </row>
    <row r="9" spans="3:9" ht="21.75" customHeight="1" thickTop="1">
      <c r="C9" s="47" t="s">
        <v>26</v>
      </c>
      <c r="D9" s="24" t="s">
        <v>52</v>
      </c>
      <c r="E9" s="28" t="s">
        <v>15</v>
      </c>
      <c r="F9" s="28" t="s">
        <v>17</v>
      </c>
      <c r="G9" s="26" t="s">
        <v>53</v>
      </c>
      <c r="H9" s="28" t="s">
        <v>54</v>
      </c>
      <c r="I9" s="25" t="s">
        <v>24</v>
      </c>
    </row>
    <row r="10" spans="3:9" ht="21.75" customHeight="1">
      <c r="C10" s="56" t="s">
        <v>12</v>
      </c>
      <c r="D10" s="59">
        <v>0.2027777777777778</v>
      </c>
      <c r="E10" s="33">
        <f aca="true" t="shared" si="0" ref="E10:E33">+F10-D10</f>
        <v>0.22291666666666662</v>
      </c>
      <c r="F10" s="33">
        <v>0.42569444444444443</v>
      </c>
      <c r="G10" s="63">
        <v>0.5395833333333333</v>
      </c>
      <c r="H10" s="33">
        <f aca="true" t="shared" si="1" ref="H10:H33">+AVERAGE(D10,E10)</f>
        <v>0.21284722222222222</v>
      </c>
      <c r="I10" s="61">
        <f aca="true" t="shared" si="2" ref="I10:I33">(+G10/4000)*1000</f>
        <v>0.13489583333333333</v>
      </c>
    </row>
    <row r="11" spans="3:9" ht="21.75" customHeight="1">
      <c r="C11" s="56" t="s">
        <v>68</v>
      </c>
      <c r="D11" s="59">
        <v>0.20625</v>
      </c>
      <c r="E11" s="33">
        <f t="shared" si="0"/>
        <v>0.23611111111111116</v>
      </c>
      <c r="F11" s="33">
        <v>0.44236111111111115</v>
      </c>
      <c r="G11" s="63">
        <v>0.5638888888888889</v>
      </c>
      <c r="H11" s="33">
        <f t="shared" si="1"/>
        <v>0.22118055555555557</v>
      </c>
      <c r="I11" s="61">
        <f t="shared" si="2"/>
        <v>0.14097222222222222</v>
      </c>
    </row>
    <row r="12" spans="3:9" ht="24.75" customHeight="1">
      <c r="C12" s="48" t="s">
        <v>32</v>
      </c>
      <c r="D12" s="39">
        <v>0.21180555555555555</v>
      </c>
      <c r="E12" s="33">
        <f t="shared" si="0"/>
        <v>0.23680555555555557</v>
      </c>
      <c r="F12" s="33">
        <v>0.4486111111111111</v>
      </c>
      <c r="G12" s="41">
        <v>0.5694444444444444</v>
      </c>
      <c r="H12" s="33">
        <f t="shared" si="1"/>
        <v>0.22430555555555556</v>
      </c>
      <c r="I12" s="61">
        <f t="shared" si="2"/>
        <v>0.1423611111111111</v>
      </c>
    </row>
    <row r="13" spans="3:9" ht="24.75" customHeight="1">
      <c r="C13" s="48" t="s">
        <v>20</v>
      </c>
      <c r="D13" s="39">
        <v>0.2222222222222222</v>
      </c>
      <c r="E13" s="33">
        <f t="shared" si="0"/>
        <v>0.2465277777777778</v>
      </c>
      <c r="F13" s="33">
        <v>0.46875</v>
      </c>
      <c r="G13" s="41">
        <v>0.5895833333333333</v>
      </c>
      <c r="H13" s="33">
        <f t="shared" si="1"/>
        <v>0.234375</v>
      </c>
      <c r="I13" s="61">
        <f t="shared" si="2"/>
        <v>0.14739583333333334</v>
      </c>
    </row>
    <row r="14" spans="3:9" ht="24.75" customHeight="1">
      <c r="C14" s="48" t="s">
        <v>9</v>
      </c>
      <c r="D14" s="39">
        <v>0.22569444444444445</v>
      </c>
      <c r="E14" s="33">
        <f t="shared" si="0"/>
        <v>0.24930555555555553</v>
      </c>
      <c r="F14" s="33">
        <v>0.475</v>
      </c>
      <c r="G14" s="41">
        <v>0.5965277777777778</v>
      </c>
      <c r="H14" s="33">
        <f t="shared" si="1"/>
        <v>0.2375</v>
      </c>
      <c r="I14" s="61">
        <f t="shared" si="2"/>
        <v>0.14913194444444444</v>
      </c>
    </row>
    <row r="15" spans="3:9" ht="24.75" customHeight="1">
      <c r="C15" s="48" t="s">
        <v>13</v>
      </c>
      <c r="D15" s="39">
        <v>0.22569444444444445</v>
      </c>
      <c r="E15" s="33">
        <f t="shared" si="0"/>
        <v>0.2479166666666667</v>
      </c>
      <c r="F15" s="33">
        <v>0.47361111111111115</v>
      </c>
      <c r="G15" s="41">
        <v>0.5993055555555555</v>
      </c>
      <c r="H15" s="33">
        <f t="shared" si="1"/>
        <v>0.23680555555555557</v>
      </c>
      <c r="I15" s="61">
        <f t="shared" si="2"/>
        <v>0.14982638888888888</v>
      </c>
    </row>
    <row r="16" spans="3:9" ht="24.75" customHeight="1">
      <c r="C16" s="48" t="s">
        <v>33</v>
      </c>
      <c r="D16" s="39">
        <v>0.22569444444444445</v>
      </c>
      <c r="E16" s="33">
        <f t="shared" si="0"/>
        <v>0.2520833333333333</v>
      </c>
      <c r="F16" s="33">
        <v>0.4777777777777778</v>
      </c>
      <c r="G16" s="41">
        <v>0.6069444444444444</v>
      </c>
      <c r="H16" s="33">
        <f t="shared" si="1"/>
        <v>0.23888888888888887</v>
      </c>
      <c r="I16" s="61">
        <f t="shared" si="2"/>
        <v>0.1517361111111111</v>
      </c>
    </row>
    <row r="17" spans="3:9" ht="24.75" customHeight="1">
      <c r="C17" s="56" t="s">
        <v>21</v>
      </c>
      <c r="D17" s="39">
        <v>0.22569444444444445</v>
      </c>
      <c r="E17" s="33">
        <f t="shared" si="0"/>
        <v>0.25277777777777777</v>
      </c>
      <c r="F17" s="33">
        <v>0.4784722222222222</v>
      </c>
      <c r="G17" s="41">
        <v>0.6083333333333333</v>
      </c>
      <c r="H17" s="33">
        <f t="shared" si="1"/>
        <v>0.2392361111111111</v>
      </c>
      <c r="I17" s="61">
        <f t="shared" si="2"/>
        <v>0.15208333333333332</v>
      </c>
    </row>
    <row r="18" spans="3:9" ht="24.75" customHeight="1">
      <c r="C18" s="56" t="s">
        <v>34</v>
      </c>
      <c r="D18" s="39">
        <v>0.22569444444444445</v>
      </c>
      <c r="E18" s="33">
        <f t="shared" si="0"/>
        <v>0.2583333333333333</v>
      </c>
      <c r="F18" s="33">
        <v>0.4840277777777778</v>
      </c>
      <c r="G18" s="41">
        <v>0.6152777777777778</v>
      </c>
      <c r="H18" s="33">
        <f t="shared" si="1"/>
        <v>0.24201388888888886</v>
      </c>
      <c r="I18" s="61">
        <f t="shared" si="2"/>
        <v>0.15381944444444445</v>
      </c>
    </row>
    <row r="19" spans="3:9" ht="24.75" customHeight="1">
      <c r="C19" s="48" t="s">
        <v>80</v>
      </c>
      <c r="D19" s="39">
        <v>0.22708333333333333</v>
      </c>
      <c r="E19" s="33">
        <f t="shared" si="0"/>
        <v>0.26249999999999996</v>
      </c>
      <c r="F19" s="33">
        <v>0.4895833333333333</v>
      </c>
      <c r="G19" s="41">
        <v>0.6256944444444444</v>
      </c>
      <c r="H19" s="33">
        <f t="shared" si="1"/>
        <v>0.24479166666666663</v>
      </c>
      <c r="I19" s="61">
        <f t="shared" si="2"/>
        <v>0.1564236111111111</v>
      </c>
    </row>
    <row r="20" spans="3:9" ht="24.75" customHeight="1">
      <c r="C20" s="48" t="s">
        <v>59</v>
      </c>
      <c r="D20" s="39">
        <v>0.2423611111111111</v>
      </c>
      <c r="E20" s="33">
        <f t="shared" si="0"/>
        <v>0.2631944444444444</v>
      </c>
      <c r="F20" s="33">
        <v>0.5055555555555555</v>
      </c>
      <c r="G20" s="41">
        <v>0.6326388888888889</v>
      </c>
      <c r="H20" s="33">
        <f t="shared" si="1"/>
        <v>0.25277777777777777</v>
      </c>
      <c r="I20" s="61">
        <f t="shared" si="2"/>
        <v>0.15815972222222222</v>
      </c>
    </row>
    <row r="21" spans="3:9" ht="24.75" customHeight="1">
      <c r="C21" s="48" t="s">
        <v>83</v>
      </c>
      <c r="D21" s="39">
        <v>0.24305555555555555</v>
      </c>
      <c r="E21" s="33">
        <f t="shared" si="0"/>
        <v>0.2645833333333333</v>
      </c>
      <c r="F21" s="62">
        <v>0.5076388888888889</v>
      </c>
      <c r="G21" s="42">
        <v>0.6340277777777777</v>
      </c>
      <c r="H21" s="33">
        <f t="shared" si="1"/>
        <v>0.25381944444444443</v>
      </c>
      <c r="I21" s="61">
        <f t="shared" si="2"/>
        <v>0.15850694444444444</v>
      </c>
    </row>
    <row r="22" spans="3:9" ht="24.75" customHeight="1">
      <c r="C22" s="48" t="s">
        <v>10</v>
      </c>
      <c r="D22" s="39">
        <v>0.24305555555555555</v>
      </c>
      <c r="E22" s="33">
        <f t="shared" si="0"/>
        <v>0.28194444444444444</v>
      </c>
      <c r="F22" s="62">
        <v>0.525</v>
      </c>
      <c r="G22" s="41">
        <v>0.6659722222222222</v>
      </c>
      <c r="H22" s="33">
        <f t="shared" si="1"/>
        <v>0.2625</v>
      </c>
      <c r="I22" s="61">
        <f t="shared" si="2"/>
        <v>0.16649305555555555</v>
      </c>
    </row>
    <row r="23" spans="3:9" ht="25.5" customHeight="1">
      <c r="C23" s="48" t="s">
        <v>115</v>
      </c>
      <c r="D23" s="39">
        <v>0.2569444444444445</v>
      </c>
      <c r="E23" s="33">
        <f t="shared" si="0"/>
        <v>0.2756944444444444</v>
      </c>
      <c r="F23" s="62">
        <v>0.5326388888888889</v>
      </c>
      <c r="G23" s="41">
        <v>0.6659722222222222</v>
      </c>
      <c r="H23" s="33">
        <f t="shared" si="1"/>
        <v>0.26631944444444444</v>
      </c>
      <c r="I23" s="61">
        <f t="shared" si="2"/>
        <v>0.16649305555555555</v>
      </c>
    </row>
    <row r="24" spans="3:9" ht="25.5" customHeight="1">
      <c r="C24" s="48" t="s">
        <v>160</v>
      </c>
      <c r="D24" s="39">
        <v>0.2569444444444445</v>
      </c>
      <c r="E24" s="33">
        <f t="shared" si="0"/>
        <v>0.2784722222222222</v>
      </c>
      <c r="F24" s="62">
        <v>0.5354166666666667</v>
      </c>
      <c r="G24" s="41">
        <v>0.675</v>
      </c>
      <c r="H24" s="33">
        <f t="shared" si="1"/>
        <v>0.2677083333333333</v>
      </c>
      <c r="I24" s="61">
        <f t="shared" si="2"/>
        <v>0.16875</v>
      </c>
    </row>
    <row r="25" spans="3:9" ht="25.5" customHeight="1">
      <c r="C25" s="48" t="s">
        <v>79</v>
      </c>
      <c r="D25" s="39">
        <v>0.2569444444444445</v>
      </c>
      <c r="E25" s="33">
        <f t="shared" si="0"/>
        <v>0.2791666666666666</v>
      </c>
      <c r="F25" s="62">
        <v>0.5361111111111111</v>
      </c>
      <c r="G25" s="41">
        <v>0.6784722222222223</v>
      </c>
      <c r="H25" s="33">
        <f t="shared" si="1"/>
        <v>0.26805555555555555</v>
      </c>
      <c r="I25" s="61">
        <f t="shared" si="2"/>
        <v>0.16961805555555556</v>
      </c>
    </row>
    <row r="26" spans="3:9" ht="25.5" customHeight="1">
      <c r="C26" s="48" t="s">
        <v>69</v>
      </c>
      <c r="D26" s="39">
        <v>0.26875</v>
      </c>
      <c r="E26" s="33">
        <f t="shared" si="0"/>
        <v>0.2833333333333334</v>
      </c>
      <c r="F26" s="33">
        <v>0.5520833333333334</v>
      </c>
      <c r="G26" s="42">
        <v>0.69375</v>
      </c>
      <c r="H26" s="33">
        <f t="shared" si="1"/>
        <v>0.2760416666666667</v>
      </c>
      <c r="I26" s="61">
        <f t="shared" si="2"/>
        <v>0.1734375</v>
      </c>
    </row>
    <row r="27" spans="3:9" ht="25.5" customHeight="1">
      <c r="C27" s="48" t="s">
        <v>8</v>
      </c>
      <c r="D27" s="39">
        <v>0.26875</v>
      </c>
      <c r="E27" s="33">
        <f t="shared" si="0"/>
        <v>0.28750000000000003</v>
      </c>
      <c r="F27" s="33">
        <v>0.55625</v>
      </c>
      <c r="G27" s="42">
        <v>0.6986111111111111</v>
      </c>
      <c r="H27" s="33">
        <f t="shared" si="1"/>
        <v>0.278125</v>
      </c>
      <c r="I27" s="61">
        <f t="shared" si="2"/>
        <v>0.17465277777777777</v>
      </c>
    </row>
    <row r="28" spans="3:9" ht="25.5" customHeight="1">
      <c r="C28" s="48" t="s">
        <v>70</v>
      </c>
      <c r="D28" s="39">
        <v>0.26875</v>
      </c>
      <c r="E28" s="33">
        <f t="shared" si="0"/>
        <v>0.2923611111111111</v>
      </c>
      <c r="F28" s="33">
        <v>0.5611111111111111</v>
      </c>
      <c r="G28" s="42">
        <v>0.7159722222222222</v>
      </c>
      <c r="H28" s="33">
        <f t="shared" si="1"/>
        <v>0.28055555555555556</v>
      </c>
      <c r="I28" s="61">
        <f t="shared" si="2"/>
        <v>0.17899305555555556</v>
      </c>
    </row>
    <row r="29" spans="3:9" ht="25.5" customHeight="1">
      <c r="C29" s="48" t="s">
        <v>60</v>
      </c>
      <c r="D29" s="39">
        <v>0.2777777777777778</v>
      </c>
      <c r="E29" s="33">
        <f t="shared" si="0"/>
        <v>0.30347222222222225</v>
      </c>
      <c r="F29" s="33">
        <v>0.58125</v>
      </c>
      <c r="G29" s="42">
        <v>0.7256944444444445</v>
      </c>
      <c r="H29" s="33">
        <f t="shared" si="1"/>
        <v>0.290625</v>
      </c>
      <c r="I29" s="61">
        <f t="shared" si="2"/>
        <v>0.18142361111111113</v>
      </c>
    </row>
    <row r="30" spans="3:9" ht="25.5" customHeight="1">
      <c r="C30" s="48" t="s">
        <v>72</v>
      </c>
      <c r="D30" s="39">
        <v>0.2972222222222222</v>
      </c>
      <c r="E30" s="33">
        <f t="shared" si="0"/>
        <v>0.33055555555555555</v>
      </c>
      <c r="F30" s="33">
        <v>0.6277777777777778</v>
      </c>
      <c r="G30" s="42">
        <v>0.7923611111111111</v>
      </c>
      <c r="H30" s="33">
        <f t="shared" si="1"/>
        <v>0.3138888888888889</v>
      </c>
      <c r="I30" s="61">
        <f t="shared" si="2"/>
        <v>0.19809027777777777</v>
      </c>
    </row>
    <row r="31" spans="3:9" ht="25.5" customHeight="1">
      <c r="C31" s="48" t="s">
        <v>71</v>
      </c>
      <c r="D31" s="39">
        <v>0.31666666666666665</v>
      </c>
      <c r="E31" s="33">
        <f t="shared" si="0"/>
        <v>0.3458333333333333</v>
      </c>
      <c r="F31" s="33">
        <v>0.6625</v>
      </c>
      <c r="G31" s="42">
        <v>0.825</v>
      </c>
      <c r="H31" s="33">
        <f t="shared" si="1"/>
        <v>0.33125</v>
      </c>
      <c r="I31" s="61">
        <f t="shared" si="2"/>
        <v>0.20625</v>
      </c>
    </row>
    <row r="32" spans="3:9" ht="25.5" customHeight="1">
      <c r="C32" s="48" t="s">
        <v>81</v>
      </c>
      <c r="D32" s="39">
        <v>0.3215277777777778</v>
      </c>
      <c r="E32" s="33">
        <f t="shared" si="0"/>
        <v>0.36041666666666666</v>
      </c>
      <c r="F32" s="33">
        <v>0.6819444444444445</v>
      </c>
      <c r="G32" s="42">
        <v>0.8590277777777778</v>
      </c>
      <c r="H32" s="33">
        <f t="shared" si="1"/>
        <v>0.34097222222222223</v>
      </c>
      <c r="I32" s="61">
        <f t="shared" si="2"/>
        <v>0.21475694444444446</v>
      </c>
    </row>
    <row r="33" spans="3:9" ht="25.5" customHeight="1" thickBot="1">
      <c r="C33" s="12" t="s">
        <v>127</v>
      </c>
      <c r="D33" s="70">
        <v>0.39444444444444443</v>
      </c>
      <c r="E33" s="33">
        <f t="shared" si="0"/>
        <v>0.5243055555555556</v>
      </c>
      <c r="F33" s="74">
        <v>0.91875</v>
      </c>
      <c r="G33" s="187">
        <v>0.9486111111111111</v>
      </c>
      <c r="H33" s="33">
        <f t="shared" si="1"/>
        <v>0.459375</v>
      </c>
      <c r="I33" s="61">
        <f t="shared" si="2"/>
        <v>0.23715277777777777</v>
      </c>
    </row>
  </sheetData>
  <sheetProtection/>
  <printOptions/>
  <pageMargins left="0.5" right="0.5" top="0.5" bottom="0.5" header="0.5" footer="0.5"/>
  <pageSetup fitToHeight="1" fitToWidth="1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25"/>
  <sheetViews>
    <sheetView tabSelected="1" zoomScalePageLayoutView="0" workbookViewId="0" topLeftCell="C2">
      <selection activeCell="C9" sqref="C9"/>
    </sheetView>
  </sheetViews>
  <sheetFormatPr defaultColWidth="11.00390625" defaultRowHeight="15.75"/>
  <cols>
    <col min="1" max="1" width="5.625" style="0" customWidth="1"/>
    <col min="2" max="2" width="4.00390625" style="0" customWidth="1"/>
    <col min="3" max="3" width="21.375" style="0" customWidth="1"/>
    <col min="4" max="4" width="8.125" style="0" customWidth="1"/>
    <col min="5" max="5" width="7.625" style="0" customWidth="1"/>
    <col min="6" max="6" width="12.375" style="0" customWidth="1"/>
    <col min="7" max="7" width="10.375" style="0" customWidth="1"/>
    <col min="8" max="8" width="11.00390625" style="0" customWidth="1"/>
    <col min="9" max="9" width="12.625" style="0" customWidth="1"/>
  </cols>
  <sheetData>
    <row r="5" ht="16.5" thickBot="1"/>
    <row r="6" spans="3:9" ht="18" customHeight="1">
      <c r="C6" s="68" t="s">
        <v>185</v>
      </c>
      <c r="D6" s="27" t="s">
        <v>184</v>
      </c>
      <c r="E6" s="27"/>
      <c r="F6" s="5"/>
      <c r="G6" s="15" t="s">
        <v>47</v>
      </c>
      <c r="H6" s="27"/>
      <c r="I6" s="16"/>
    </row>
    <row r="7" spans="3:9" ht="15.75">
      <c r="C7" s="17" t="s">
        <v>45</v>
      </c>
      <c r="F7" s="6"/>
      <c r="G7" s="17"/>
      <c r="H7" s="53"/>
      <c r="I7" s="18"/>
    </row>
    <row r="8" spans="3:9" ht="29.25" customHeight="1" thickBot="1">
      <c r="C8" s="117" t="s">
        <v>47</v>
      </c>
      <c r="D8" s="2"/>
      <c r="E8" s="2"/>
      <c r="F8" s="118" t="s">
        <v>47</v>
      </c>
      <c r="G8" s="7"/>
      <c r="H8" s="2"/>
      <c r="I8" s="19"/>
    </row>
    <row r="9" spans="3:9" ht="16.5" thickTop="1">
      <c r="C9" s="47" t="s">
        <v>30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55</v>
      </c>
      <c r="I9" s="25" t="s">
        <v>24</v>
      </c>
    </row>
    <row r="10" spans="3:9" ht="21" customHeight="1">
      <c r="C10" s="48" t="s">
        <v>7</v>
      </c>
      <c r="D10" s="39">
        <v>0.2423611111111111</v>
      </c>
      <c r="E10" s="33">
        <f aca="true" t="shared" si="0" ref="E10:E19">+F10-D10</f>
        <v>0.25625</v>
      </c>
      <c r="F10" s="34">
        <v>0.4986111111111111</v>
      </c>
      <c r="G10" s="41">
        <v>0.6277777777777778</v>
      </c>
      <c r="H10" s="33">
        <f aca="true" t="shared" si="1" ref="H10:H19">+AVERAGE(D10,E10)</f>
        <v>0.24930555555555556</v>
      </c>
      <c r="I10" s="61">
        <f aca="true" t="shared" si="2" ref="I10:I19">(+G10/4000)*1000</f>
        <v>0.15694444444444444</v>
      </c>
    </row>
    <row r="11" spans="3:9" ht="21" customHeight="1">
      <c r="C11" s="48" t="s">
        <v>56</v>
      </c>
      <c r="D11" s="75">
        <v>0.2555555555555556</v>
      </c>
      <c r="E11" s="33">
        <f t="shared" si="0"/>
        <v>0.2756944444444444</v>
      </c>
      <c r="F11" s="34">
        <v>0.53125</v>
      </c>
      <c r="G11" s="42">
        <v>0.6618055555555555</v>
      </c>
      <c r="H11" s="33">
        <f t="shared" si="1"/>
        <v>0.265625</v>
      </c>
      <c r="I11" s="61">
        <f t="shared" si="2"/>
        <v>0.16545138888888888</v>
      </c>
    </row>
    <row r="12" spans="3:9" ht="21" customHeight="1">
      <c r="C12" s="48" t="s">
        <v>48</v>
      </c>
      <c r="D12" s="39">
        <v>0.26180555555555557</v>
      </c>
      <c r="E12" s="33">
        <f t="shared" si="0"/>
        <v>0.28472222222222227</v>
      </c>
      <c r="F12" s="34">
        <v>0.5465277777777778</v>
      </c>
      <c r="G12" s="42">
        <v>0.6840277777777778</v>
      </c>
      <c r="H12" s="33">
        <f t="shared" si="1"/>
        <v>0.2732638888888889</v>
      </c>
      <c r="I12" s="61">
        <f t="shared" si="2"/>
        <v>0.17100694444444445</v>
      </c>
    </row>
    <row r="13" spans="3:9" ht="21" customHeight="1">
      <c r="C13" s="48" t="s">
        <v>57</v>
      </c>
      <c r="D13" s="39">
        <v>0.2652777777777778</v>
      </c>
      <c r="E13" s="33">
        <f t="shared" si="0"/>
        <v>0.28958333333333336</v>
      </c>
      <c r="F13" s="34">
        <v>0.5548611111111111</v>
      </c>
      <c r="G13" s="42">
        <v>0.6930555555555555</v>
      </c>
      <c r="H13" s="33">
        <f t="shared" si="1"/>
        <v>0.27743055555555557</v>
      </c>
      <c r="I13" s="61">
        <f t="shared" si="2"/>
        <v>0.17326388888888888</v>
      </c>
    </row>
    <row r="14" spans="3:9" ht="21" customHeight="1">
      <c r="C14" s="48" t="s">
        <v>2</v>
      </c>
      <c r="D14" s="39">
        <v>0.2590277777777778</v>
      </c>
      <c r="E14" s="33">
        <f t="shared" si="0"/>
        <v>0.3013888888888889</v>
      </c>
      <c r="F14" s="34">
        <v>0.5604166666666667</v>
      </c>
      <c r="G14" s="42">
        <v>0.7145833333333332</v>
      </c>
      <c r="H14" s="33">
        <f t="shared" si="1"/>
        <v>0.28020833333333334</v>
      </c>
      <c r="I14" s="61">
        <f t="shared" si="2"/>
        <v>0.1786458333333333</v>
      </c>
    </row>
    <row r="15" spans="3:9" ht="21" customHeight="1">
      <c r="C15" s="48" t="s">
        <v>95</v>
      </c>
      <c r="D15" s="39">
        <v>0.26666666666666666</v>
      </c>
      <c r="E15" s="33">
        <f t="shared" si="0"/>
        <v>0.3069444444444445</v>
      </c>
      <c r="F15" s="34">
        <v>0.5736111111111112</v>
      </c>
      <c r="G15" s="42">
        <v>0.7284722222222223</v>
      </c>
      <c r="H15" s="33">
        <f t="shared" si="1"/>
        <v>0.2868055555555556</v>
      </c>
      <c r="I15" s="61">
        <f t="shared" si="2"/>
        <v>0.18211805555555557</v>
      </c>
    </row>
    <row r="16" spans="3:9" ht="21" customHeight="1">
      <c r="C16" s="48" t="s">
        <v>3</v>
      </c>
      <c r="D16" s="75">
        <v>0.28541666666666665</v>
      </c>
      <c r="E16" s="33">
        <f t="shared" si="0"/>
        <v>0.30972222222222223</v>
      </c>
      <c r="F16" s="34">
        <v>0.5951388888888889</v>
      </c>
      <c r="G16" s="42">
        <v>0.7409722222222223</v>
      </c>
      <c r="H16" s="33">
        <f t="shared" si="1"/>
        <v>0.29756944444444444</v>
      </c>
      <c r="I16" s="61">
        <f t="shared" si="2"/>
        <v>0.18524305555555556</v>
      </c>
    </row>
    <row r="17" spans="3:9" ht="21" customHeight="1">
      <c r="C17" s="48" t="s">
        <v>5</v>
      </c>
      <c r="D17" s="39">
        <v>0.2986111111111111</v>
      </c>
      <c r="E17" s="33">
        <f t="shared" si="0"/>
        <v>0.31249999999999994</v>
      </c>
      <c r="F17" s="34">
        <v>0.611111111111111</v>
      </c>
      <c r="G17" s="42">
        <v>0.7597222222222223</v>
      </c>
      <c r="H17" s="33">
        <f t="shared" si="1"/>
        <v>0.3055555555555555</v>
      </c>
      <c r="I17" s="61">
        <f t="shared" si="2"/>
        <v>0.18993055555555557</v>
      </c>
    </row>
    <row r="18" spans="3:9" ht="21" customHeight="1">
      <c r="C18" s="10" t="s">
        <v>65</v>
      </c>
      <c r="D18" s="39">
        <v>0.2986111111111111</v>
      </c>
      <c r="E18" s="33">
        <f t="shared" si="0"/>
        <v>0.3166666666666667</v>
      </c>
      <c r="F18" s="34">
        <v>0.6152777777777778</v>
      </c>
      <c r="G18" s="42">
        <v>0.7763888888888889</v>
      </c>
      <c r="H18" s="33">
        <f t="shared" si="1"/>
        <v>0.3076388888888889</v>
      </c>
      <c r="I18" s="61">
        <f t="shared" si="2"/>
        <v>0.19409722222222223</v>
      </c>
    </row>
    <row r="19" spans="3:9" ht="21" customHeight="1">
      <c r="C19" s="48" t="s">
        <v>85</v>
      </c>
      <c r="D19" s="75">
        <v>0.29930555555555555</v>
      </c>
      <c r="E19" s="33">
        <f t="shared" si="0"/>
        <v>0.33402777777777776</v>
      </c>
      <c r="F19" s="34">
        <v>0.6333333333333333</v>
      </c>
      <c r="G19" s="42">
        <v>0.8027777777777777</v>
      </c>
      <c r="H19" s="33">
        <f t="shared" si="1"/>
        <v>0.31666666666666665</v>
      </c>
      <c r="I19" s="61">
        <f t="shared" si="2"/>
        <v>0.20069444444444443</v>
      </c>
    </row>
    <row r="20" spans="3:9" ht="21" customHeight="1" thickBot="1">
      <c r="C20" s="12"/>
      <c r="D20" s="32"/>
      <c r="E20" s="37"/>
      <c r="F20" s="38"/>
      <c r="G20" s="21"/>
      <c r="H20" s="22"/>
      <c r="I20" s="14"/>
    </row>
    <row r="21" ht="15.75">
      <c r="D21" s="40"/>
    </row>
    <row r="22" ht="15.75">
      <c r="D22" s="40"/>
    </row>
    <row r="23" ht="15.75">
      <c r="D23" s="40"/>
    </row>
    <row r="24" ht="15.75">
      <c r="D24" s="40"/>
    </row>
    <row r="25" ht="15.75">
      <c r="D25" s="40"/>
    </row>
  </sheetData>
  <sheetProtection/>
  <printOptions/>
  <pageMargins left="0.5" right="0.5" top="0.5" bottom="0.5" header="0.5" footer="0.5"/>
  <pageSetup fitToHeight="1" fitToWidth="1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27"/>
  <sheetViews>
    <sheetView zoomScalePageLayoutView="0" workbookViewId="0" topLeftCell="B1">
      <selection activeCell="M19" sqref="M19"/>
    </sheetView>
  </sheetViews>
  <sheetFormatPr defaultColWidth="11.00390625" defaultRowHeight="15.75"/>
  <cols>
    <col min="1" max="2" width="11.00390625" style="0" customWidth="1"/>
    <col min="3" max="3" width="16.125" style="0" customWidth="1"/>
    <col min="4" max="4" width="7.875" style="0" customWidth="1"/>
    <col min="5" max="5" width="8.75390625" style="0" customWidth="1"/>
    <col min="6" max="6" width="7.75390625" style="0" customWidth="1"/>
    <col min="7" max="7" width="9.00390625" style="0" customWidth="1"/>
    <col min="8" max="9" width="9.625" style="0" customWidth="1"/>
    <col min="10" max="10" width="9.875" style="0" customWidth="1"/>
    <col min="11" max="11" width="12.00390625" style="0" customWidth="1"/>
    <col min="12" max="12" width="9.00390625" style="0" customWidth="1"/>
  </cols>
  <sheetData>
    <row r="5" ht="16.5" thickBot="1"/>
    <row r="6" spans="3:11" ht="24" customHeight="1">
      <c r="C6" s="68" t="s">
        <v>183</v>
      </c>
      <c r="D6" s="27" t="s">
        <v>184</v>
      </c>
      <c r="E6" s="27"/>
      <c r="F6" s="27"/>
      <c r="G6" s="27"/>
      <c r="H6" s="5"/>
      <c r="I6" s="15" t="s">
        <v>47</v>
      </c>
      <c r="J6" s="27"/>
      <c r="K6" s="16"/>
    </row>
    <row r="7" spans="3:11" ht="24" customHeight="1">
      <c r="C7" s="17" t="s">
        <v>45</v>
      </c>
      <c r="D7" t="s">
        <v>186</v>
      </c>
      <c r="E7" s="1"/>
      <c r="F7" s="1"/>
      <c r="G7" s="1"/>
      <c r="H7" s="6"/>
      <c r="I7" s="17"/>
      <c r="J7" s="1"/>
      <c r="K7" s="18"/>
    </row>
    <row r="8" spans="3:12" ht="24" customHeight="1" thickBot="1">
      <c r="C8" s="7" t="s">
        <v>47</v>
      </c>
      <c r="D8" s="2"/>
      <c r="E8" s="2"/>
      <c r="F8" s="2"/>
      <c r="G8" s="2"/>
      <c r="H8" s="8"/>
      <c r="I8" s="7"/>
      <c r="J8" s="2"/>
      <c r="K8" s="19"/>
      <c r="L8" s="145" t="s">
        <v>113</v>
      </c>
    </row>
    <row r="9" spans="3:12" ht="24" customHeight="1" thickTop="1">
      <c r="C9" s="47" t="s">
        <v>26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  <c r="L9" s="145" t="s">
        <v>114</v>
      </c>
    </row>
    <row r="10" spans="3:12" ht="24" customHeight="1">
      <c r="C10" s="56" t="s">
        <v>12</v>
      </c>
      <c r="D10" s="59">
        <v>0.2111111111111111</v>
      </c>
      <c r="E10" s="33">
        <f aca="true" t="shared" si="0" ref="E10:E19">+F10-D10</f>
        <v>0.21874999999999997</v>
      </c>
      <c r="F10" s="62">
        <v>0.4298611111111111</v>
      </c>
      <c r="G10" s="33">
        <f aca="true" t="shared" si="1" ref="G10:G19">+H10-F10</f>
        <v>0.23541666666666666</v>
      </c>
      <c r="H10" s="61">
        <v>0.6652777777777777</v>
      </c>
      <c r="I10" s="41">
        <v>0.6840277777777778</v>
      </c>
      <c r="J10" s="33">
        <f aca="true" t="shared" si="2" ref="J10:J19">AVERAGE(G10,E10,D10)</f>
        <v>0.22175925925925924</v>
      </c>
      <c r="K10" s="34">
        <f aca="true" t="shared" si="3" ref="K10:K19">(+I10/5000)*1000</f>
        <v>0.13680555555555557</v>
      </c>
      <c r="L10" s="146">
        <f aca="true" t="shared" si="4" ref="L10:L19">AVERAGE(E10,G10)</f>
        <v>0.2270833333333333</v>
      </c>
    </row>
    <row r="11" spans="3:12" ht="24" customHeight="1">
      <c r="C11" s="56" t="s">
        <v>68</v>
      </c>
      <c r="D11" s="59">
        <v>0.20833333333333334</v>
      </c>
      <c r="E11" s="33">
        <f t="shared" si="0"/>
        <v>0.23263888888888892</v>
      </c>
      <c r="F11" s="65">
        <v>0.44097222222222227</v>
      </c>
      <c r="G11" s="33">
        <f t="shared" si="1"/>
        <v>0.2444444444444444</v>
      </c>
      <c r="H11" s="61">
        <v>0.6854166666666667</v>
      </c>
      <c r="I11" s="63">
        <v>0.7083333333333334</v>
      </c>
      <c r="J11" s="33">
        <f t="shared" si="2"/>
        <v>0.22847222222222222</v>
      </c>
      <c r="K11" s="34">
        <f t="shared" si="3"/>
        <v>0.14166666666666666</v>
      </c>
      <c r="L11" s="146">
        <f t="shared" si="4"/>
        <v>0.23854166666666665</v>
      </c>
    </row>
    <row r="12" spans="3:12" ht="24" customHeight="1">
      <c r="C12" s="48" t="s">
        <v>32</v>
      </c>
      <c r="D12" s="39">
        <v>0.2111111111111111</v>
      </c>
      <c r="E12" s="33">
        <f t="shared" si="0"/>
        <v>0.2333333333333333</v>
      </c>
      <c r="F12" s="62">
        <v>0.4444444444444444</v>
      </c>
      <c r="G12" s="33">
        <f t="shared" si="1"/>
        <v>0.24444444444444458</v>
      </c>
      <c r="H12" s="34">
        <v>0.688888888888889</v>
      </c>
      <c r="I12" s="41">
        <v>0.7159722222222222</v>
      </c>
      <c r="J12" s="33">
        <f t="shared" si="2"/>
        <v>0.22962962962962966</v>
      </c>
      <c r="K12" s="34">
        <f t="shared" si="3"/>
        <v>0.14319444444444443</v>
      </c>
      <c r="L12" s="146">
        <f t="shared" si="4"/>
        <v>0.23888888888888893</v>
      </c>
    </row>
    <row r="13" spans="3:12" ht="24" customHeight="1">
      <c r="C13" s="48" t="s">
        <v>20</v>
      </c>
      <c r="D13" s="39">
        <v>0.2222222222222222</v>
      </c>
      <c r="E13" s="33">
        <f t="shared" si="0"/>
        <v>0.2465277777777778</v>
      </c>
      <c r="F13" s="62">
        <v>0.46875</v>
      </c>
      <c r="G13" s="33">
        <f t="shared" si="1"/>
        <v>0.2534722222222222</v>
      </c>
      <c r="H13" s="34">
        <v>0.7222222222222222</v>
      </c>
      <c r="I13" s="41">
        <v>0.7479166666666667</v>
      </c>
      <c r="J13" s="33">
        <f t="shared" si="2"/>
        <v>0.24074074074074073</v>
      </c>
      <c r="K13" s="34">
        <f t="shared" si="3"/>
        <v>0.14958333333333332</v>
      </c>
      <c r="L13" s="146">
        <f t="shared" si="4"/>
        <v>0.25</v>
      </c>
    </row>
    <row r="14" spans="3:12" ht="24" customHeight="1">
      <c r="C14" s="48" t="s">
        <v>13</v>
      </c>
      <c r="D14" s="39">
        <v>0.22708333333333333</v>
      </c>
      <c r="E14" s="33">
        <f t="shared" si="0"/>
        <v>0.2520833333333333</v>
      </c>
      <c r="F14" s="62">
        <v>0.4791666666666667</v>
      </c>
      <c r="G14" s="33">
        <f t="shared" si="1"/>
        <v>0.2555555555555555</v>
      </c>
      <c r="H14" s="34">
        <v>0.7347222222222222</v>
      </c>
      <c r="I14" s="41">
        <v>0.7625</v>
      </c>
      <c r="J14" s="33">
        <f t="shared" si="2"/>
        <v>0.24490740740740735</v>
      </c>
      <c r="K14" s="34">
        <f t="shared" si="3"/>
        <v>0.1525</v>
      </c>
      <c r="L14" s="146">
        <f t="shared" si="4"/>
        <v>0.2538194444444444</v>
      </c>
    </row>
    <row r="15" spans="3:12" ht="24" customHeight="1">
      <c r="C15" s="48" t="s">
        <v>33</v>
      </c>
      <c r="D15" s="39">
        <v>0.22708333333333333</v>
      </c>
      <c r="E15" s="33">
        <f t="shared" si="0"/>
        <v>0.25277777777777777</v>
      </c>
      <c r="F15" s="62">
        <v>0.4798611111111111</v>
      </c>
      <c r="G15" s="33">
        <f t="shared" si="1"/>
        <v>0.2611111111111111</v>
      </c>
      <c r="H15" s="34">
        <v>0.7409722222222223</v>
      </c>
      <c r="I15" s="42">
        <v>0.7652777777777778</v>
      </c>
      <c r="J15" s="33">
        <f t="shared" si="2"/>
        <v>0.2469907407407407</v>
      </c>
      <c r="K15" s="34">
        <f t="shared" si="3"/>
        <v>0.15305555555555556</v>
      </c>
      <c r="L15" s="146">
        <f t="shared" si="4"/>
        <v>0.2569444444444444</v>
      </c>
    </row>
    <row r="16" spans="3:12" ht="24" customHeight="1">
      <c r="C16" s="48" t="s">
        <v>80</v>
      </c>
      <c r="D16" s="39">
        <v>0.23055555555555554</v>
      </c>
      <c r="E16" s="33">
        <f t="shared" si="0"/>
        <v>0.24861111111111114</v>
      </c>
      <c r="F16" s="62">
        <v>0.4791666666666667</v>
      </c>
      <c r="G16" s="33">
        <f t="shared" si="1"/>
        <v>0.26458333333333334</v>
      </c>
      <c r="H16" s="34">
        <v>0.74375</v>
      </c>
      <c r="I16" s="41">
        <v>0.76875</v>
      </c>
      <c r="J16" s="33">
        <f t="shared" si="2"/>
        <v>0.24791666666666667</v>
      </c>
      <c r="K16" s="34">
        <f t="shared" si="3"/>
        <v>0.15375</v>
      </c>
      <c r="L16" s="146">
        <f t="shared" si="4"/>
        <v>0.25659722222222225</v>
      </c>
    </row>
    <row r="17" spans="3:12" ht="24" customHeight="1">
      <c r="C17" s="56" t="s">
        <v>9</v>
      </c>
      <c r="D17" s="39">
        <v>0.23055555555555554</v>
      </c>
      <c r="E17" s="33">
        <f t="shared" si="0"/>
        <v>0.2583333333333333</v>
      </c>
      <c r="F17" s="62">
        <v>0.4888888888888889</v>
      </c>
      <c r="G17" s="33">
        <f t="shared" si="1"/>
        <v>0.2604166666666667</v>
      </c>
      <c r="H17" s="34">
        <v>0.7493055555555556</v>
      </c>
      <c r="I17" s="42">
        <v>0.7763888888888889</v>
      </c>
      <c r="J17" s="33">
        <f t="shared" si="2"/>
        <v>0.24976851851851853</v>
      </c>
      <c r="K17" s="34">
        <f t="shared" si="3"/>
        <v>0.1552777777777778</v>
      </c>
      <c r="L17" s="146">
        <f t="shared" si="4"/>
        <v>0.259375</v>
      </c>
    </row>
    <row r="18" spans="3:12" ht="24" customHeight="1">
      <c r="C18" s="56" t="s">
        <v>34</v>
      </c>
      <c r="D18" s="39">
        <v>0.23055555555555554</v>
      </c>
      <c r="E18" s="33">
        <f t="shared" si="0"/>
        <v>0.26041666666666663</v>
      </c>
      <c r="F18" s="62">
        <v>0.4909722222222222</v>
      </c>
      <c r="G18" s="33">
        <f t="shared" si="1"/>
        <v>0.2625</v>
      </c>
      <c r="H18" s="34">
        <v>0.7534722222222222</v>
      </c>
      <c r="I18" s="41">
        <v>0.7791666666666667</v>
      </c>
      <c r="J18" s="33">
        <f t="shared" si="2"/>
        <v>0.2511574074074074</v>
      </c>
      <c r="K18" s="34">
        <f t="shared" si="3"/>
        <v>0.15583333333333335</v>
      </c>
      <c r="L18" s="146">
        <f t="shared" si="4"/>
        <v>0.26145833333333335</v>
      </c>
    </row>
    <row r="19" spans="3:12" ht="24" customHeight="1">
      <c r="C19" s="48" t="s">
        <v>21</v>
      </c>
      <c r="D19" s="39">
        <v>0.22708333333333333</v>
      </c>
      <c r="E19" s="33">
        <f t="shared" si="0"/>
        <v>0.2569444444444444</v>
      </c>
      <c r="F19" s="62">
        <v>0.4840277777777778</v>
      </c>
      <c r="G19" s="33">
        <f t="shared" si="1"/>
        <v>0.2743055555555555</v>
      </c>
      <c r="H19" s="34">
        <v>0.7583333333333333</v>
      </c>
      <c r="I19" s="41">
        <v>0.7868055555555555</v>
      </c>
      <c r="J19" s="33">
        <f t="shared" si="2"/>
        <v>0.25277777777777777</v>
      </c>
      <c r="K19" s="34">
        <f t="shared" si="3"/>
        <v>0.1573611111111111</v>
      </c>
      <c r="L19" s="146">
        <f t="shared" si="4"/>
        <v>0.265625</v>
      </c>
    </row>
    <row r="20" spans="3:12" ht="35.25" customHeight="1" thickBot="1">
      <c r="C20" s="12" t="s">
        <v>47</v>
      </c>
      <c r="D20" s="70" t="s">
        <v>47</v>
      </c>
      <c r="E20" s="73" t="s">
        <v>47</v>
      </c>
      <c r="F20" s="71" t="s">
        <v>47</v>
      </c>
      <c r="G20" s="74" t="s">
        <v>47</v>
      </c>
      <c r="H20" s="72" t="s">
        <v>47</v>
      </c>
      <c r="I20" s="76" t="s">
        <v>47</v>
      </c>
      <c r="J20" s="74" t="s">
        <v>47</v>
      </c>
      <c r="K20" s="72" t="s">
        <v>47</v>
      </c>
      <c r="L20" s="146"/>
    </row>
    <row r="21" ht="15.75">
      <c r="L21" s="146"/>
    </row>
    <row r="22" ht="15.75">
      <c r="L22" s="146"/>
    </row>
    <row r="23" ht="15.75">
      <c r="L23" s="146"/>
    </row>
    <row r="24" ht="15.75">
      <c r="L24" s="146"/>
    </row>
    <row r="25" ht="15.75">
      <c r="L25" s="146"/>
    </row>
    <row r="26" ht="15.75">
      <c r="L26" s="146"/>
    </row>
    <row r="27" ht="15.75">
      <c r="L27" s="146"/>
    </row>
  </sheetData>
  <sheetProtection/>
  <printOptions/>
  <pageMargins left="0.5" right="0.5" top="0.5" bottom="0.5" header="0.5" footer="0.5"/>
  <pageSetup fitToHeight="1" fitToWidth="1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6:L38"/>
  <sheetViews>
    <sheetView zoomScalePageLayoutView="0" workbookViewId="0" topLeftCell="C5">
      <selection activeCell="K10" sqref="K10"/>
    </sheetView>
  </sheetViews>
  <sheetFormatPr defaultColWidth="11.00390625" defaultRowHeight="15.75"/>
  <cols>
    <col min="1" max="2" width="11.00390625" style="0" customWidth="1"/>
    <col min="3" max="3" width="20.00390625" style="0" customWidth="1"/>
    <col min="4" max="4" width="13.875" style="0" customWidth="1"/>
    <col min="5" max="5" width="10.00390625" style="0" customWidth="1"/>
    <col min="6" max="6" width="11.125" style="40" customWidth="1"/>
    <col min="7" max="7" width="11.125" style="0" customWidth="1"/>
    <col min="8" max="8" width="13.50390625" style="0" customWidth="1"/>
    <col min="9" max="9" width="12.625" style="0" customWidth="1"/>
    <col min="10" max="10" width="11.625" style="0" customWidth="1"/>
    <col min="11" max="11" width="12.50390625" style="0" customWidth="1"/>
  </cols>
  <sheetData>
    <row r="5" ht="16.5" thickBot="1"/>
    <row r="6" spans="3:11" ht="21" customHeight="1">
      <c r="C6" s="15" t="s">
        <v>78</v>
      </c>
      <c r="D6" s="27" t="s">
        <v>25</v>
      </c>
      <c r="E6" s="27"/>
      <c r="F6" s="98"/>
      <c r="G6" s="27"/>
      <c r="H6" s="5"/>
      <c r="I6" s="15" t="s">
        <v>47</v>
      </c>
      <c r="J6" s="27"/>
      <c r="K6" s="16"/>
    </row>
    <row r="7" spans="3:11" ht="21" customHeight="1">
      <c r="C7" s="17" t="s">
        <v>91</v>
      </c>
      <c r="D7" s="1"/>
      <c r="E7" s="1"/>
      <c r="F7" s="99"/>
      <c r="G7" s="1"/>
      <c r="H7" s="6"/>
      <c r="I7" s="17"/>
      <c r="J7" s="1"/>
      <c r="K7" s="18"/>
    </row>
    <row r="8" spans="3:11" ht="19.5" customHeight="1" thickBot="1">
      <c r="C8" s="7" t="s">
        <v>47</v>
      </c>
      <c r="D8" s="2" t="s">
        <v>90</v>
      </c>
      <c r="E8" s="2"/>
      <c r="F8" s="100"/>
      <c r="G8" s="2"/>
      <c r="H8" s="8"/>
      <c r="I8" s="7"/>
      <c r="J8" s="2"/>
      <c r="K8" s="19"/>
    </row>
    <row r="9" spans="3:11" ht="21.75" customHeight="1" thickTop="1">
      <c r="C9" s="47" t="s">
        <v>26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</row>
    <row r="10" spans="3:12" ht="24.75" customHeight="1">
      <c r="C10" s="29" t="s">
        <v>12</v>
      </c>
      <c r="D10" s="75">
        <v>0.22013888888888888</v>
      </c>
      <c r="E10" s="33">
        <f aca="true" t="shared" si="0" ref="E10:E19">+F10-D10</f>
        <v>0.22916666666666669</v>
      </c>
      <c r="F10" s="62">
        <v>0.44930555555555557</v>
      </c>
      <c r="G10" s="33">
        <f aca="true" t="shared" si="1" ref="G10:G19">+H10-F10</f>
        <v>0.2361111111111111</v>
      </c>
      <c r="H10" s="34">
        <v>0.6854166666666667</v>
      </c>
      <c r="I10" s="42">
        <v>0.7041666666666666</v>
      </c>
      <c r="J10" s="33">
        <f aca="true" t="shared" si="2" ref="J10:J19">AVERAGE(G10,E10,D10)</f>
        <v>0.22847222222222222</v>
      </c>
      <c r="K10" s="34">
        <f aca="true" t="shared" si="3" ref="K10:K19">(+I10/4980)*1000</f>
        <v>0.14139892904953144</v>
      </c>
      <c r="L10" s="123">
        <f aca="true" t="shared" si="4" ref="L10:L19">AVERAGE(G10,E10)</f>
        <v>0.2326388888888889</v>
      </c>
    </row>
    <row r="11" spans="3:12" ht="24.75" customHeight="1">
      <c r="C11" s="29" t="s">
        <v>68</v>
      </c>
      <c r="D11" s="75">
        <v>0.22152777777777777</v>
      </c>
      <c r="E11" s="33">
        <f t="shared" si="0"/>
        <v>0.23472222222222222</v>
      </c>
      <c r="F11" s="62">
        <v>0.45625</v>
      </c>
      <c r="G11" s="33">
        <f t="shared" si="1"/>
        <v>0.2506944444444444</v>
      </c>
      <c r="H11" s="34">
        <v>0.7069444444444444</v>
      </c>
      <c r="I11" s="42"/>
      <c r="J11" s="33">
        <f t="shared" si="2"/>
        <v>0.23564814814814813</v>
      </c>
      <c r="K11" s="34">
        <f t="shared" si="3"/>
        <v>0</v>
      </c>
      <c r="L11" s="123">
        <f t="shared" si="4"/>
        <v>0.2427083333333333</v>
      </c>
    </row>
    <row r="12" spans="3:12" ht="24.75" customHeight="1">
      <c r="C12" s="29" t="s">
        <v>32</v>
      </c>
      <c r="D12" s="39">
        <v>0.2222222222222222</v>
      </c>
      <c r="E12" s="33">
        <f t="shared" si="0"/>
        <v>0.23888888888888887</v>
      </c>
      <c r="F12" s="62">
        <v>0.4611111111111111</v>
      </c>
      <c r="G12" s="33">
        <f t="shared" si="1"/>
        <v>0.25486111111111115</v>
      </c>
      <c r="H12" s="34">
        <v>0.7159722222222222</v>
      </c>
      <c r="I12" s="41">
        <v>0.7375</v>
      </c>
      <c r="J12" s="33">
        <f t="shared" si="2"/>
        <v>0.2386574074074074</v>
      </c>
      <c r="K12" s="34">
        <f t="shared" si="3"/>
        <v>0.14809236947791166</v>
      </c>
      <c r="L12" s="123">
        <f t="shared" si="4"/>
        <v>0.246875</v>
      </c>
    </row>
    <row r="13" spans="3:12" ht="24.75" customHeight="1">
      <c r="C13" s="29" t="s">
        <v>13</v>
      </c>
      <c r="D13" s="39">
        <v>0.23611111111111113</v>
      </c>
      <c r="E13" s="33">
        <f t="shared" si="0"/>
        <v>0.2534722222222222</v>
      </c>
      <c r="F13" s="62">
        <v>0.4895833333333333</v>
      </c>
      <c r="G13" s="33">
        <f t="shared" si="1"/>
        <v>0.2625</v>
      </c>
      <c r="H13" s="34">
        <v>0.7520833333333333</v>
      </c>
      <c r="I13" s="41">
        <v>0.775</v>
      </c>
      <c r="J13" s="33">
        <f t="shared" si="2"/>
        <v>0.2506944444444445</v>
      </c>
      <c r="K13" s="34">
        <f t="shared" si="3"/>
        <v>0.15562248995983938</v>
      </c>
      <c r="L13" s="123">
        <f t="shared" si="4"/>
        <v>0.25798611111111114</v>
      </c>
    </row>
    <row r="14" spans="3:12" ht="24.75" customHeight="1">
      <c r="C14" s="29" t="s">
        <v>11</v>
      </c>
      <c r="D14" s="39">
        <v>0.24722222222222223</v>
      </c>
      <c r="E14" s="33">
        <f t="shared" si="0"/>
        <v>0.2513888888888889</v>
      </c>
      <c r="F14" s="62">
        <v>0.4986111111111111</v>
      </c>
      <c r="G14" s="33">
        <f t="shared" si="1"/>
        <v>0.2645833333333333</v>
      </c>
      <c r="H14" s="34">
        <v>0.7631944444444444</v>
      </c>
      <c r="I14" s="41"/>
      <c r="J14" s="33">
        <f t="shared" si="2"/>
        <v>0.25439814814814815</v>
      </c>
      <c r="K14" s="34">
        <f t="shared" si="3"/>
        <v>0</v>
      </c>
      <c r="L14" s="123">
        <f t="shared" si="4"/>
        <v>0.2579861111111111</v>
      </c>
    </row>
    <row r="15" spans="3:12" ht="24.75" customHeight="1">
      <c r="C15" s="29" t="s">
        <v>21</v>
      </c>
      <c r="D15" s="39">
        <v>0.24444444444444446</v>
      </c>
      <c r="E15" s="33">
        <f t="shared" si="0"/>
        <v>0.25416666666666665</v>
      </c>
      <c r="F15" s="62">
        <v>0.4986111111111111</v>
      </c>
      <c r="G15" s="33">
        <f t="shared" si="1"/>
        <v>0.26736111111111105</v>
      </c>
      <c r="H15" s="34">
        <v>0.7659722222222222</v>
      </c>
      <c r="I15" s="41">
        <v>0.7861111111111111</v>
      </c>
      <c r="J15" s="33">
        <f t="shared" si="2"/>
        <v>0.25532407407407404</v>
      </c>
      <c r="K15" s="34">
        <f t="shared" si="3"/>
        <v>0.1578536367692994</v>
      </c>
      <c r="L15" s="123">
        <f t="shared" si="4"/>
        <v>0.26076388888888885</v>
      </c>
    </row>
    <row r="16" spans="3:12" ht="24.75" customHeight="1">
      <c r="C16" s="29" t="s">
        <v>9</v>
      </c>
      <c r="D16" s="39">
        <v>0.24930555555555556</v>
      </c>
      <c r="E16" s="33">
        <f t="shared" si="0"/>
        <v>0.2569444444444444</v>
      </c>
      <c r="F16" s="62">
        <v>0.50625</v>
      </c>
      <c r="G16" s="33">
        <f t="shared" si="1"/>
        <v>0.2645833333333334</v>
      </c>
      <c r="H16" s="34">
        <v>0.7708333333333334</v>
      </c>
      <c r="I16" s="41">
        <v>0.7909722222222223</v>
      </c>
      <c r="J16" s="33">
        <f t="shared" si="2"/>
        <v>0.2569444444444445</v>
      </c>
      <c r="K16" s="34">
        <f t="shared" si="3"/>
        <v>0.15882976349843822</v>
      </c>
      <c r="L16" s="123">
        <f t="shared" si="4"/>
        <v>0.2607638888888889</v>
      </c>
    </row>
    <row r="17" spans="3:12" ht="24.75" customHeight="1">
      <c r="C17" s="29" t="s">
        <v>33</v>
      </c>
      <c r="D17" s="39">
        <v>0.2569444444444445</v>
      </c>
      <c r="E17" s="33">
        <f t="shared" si="0"/>
        <v>0.2555555555555555</v>
      </c>
      <c r="F17" s="62">
        <v>0.5125</v>
      </c>
      <c r="G17" s="33">
        <f t="shared" si="1"/>
        <v>0.26736111111111105</v>
      </c>
      <c r="H17" s="34">
        <v>0.779861111111111</v>
      </c>
      <c r="I17" s="41">
        <v>0.7993055555555556</v>
      </c>
      <c r="J17" s="33">
        <f t="shared" si="2"/>
        <v>0.25995370370370363</v>
      </c>
      <c r="K17" s="34">
        <f t="shared" si="3"/>
        <v>0.16050312360553323</v>
      </c>
      <c r="L17" s="123">
        <f t="shared" si="4"/>
        <v>0.26145833333333324</v>
      </c>
    </row>
    <row r="18" spans="3:12" ht="24.75" customHeight="1">
      <c r="C18" s="29" t="s">
        <v>34</v>
      </c>
      <c r="D18" s="39">
        <v>0.25416666666666665</v>
      </c>
      <c r="E18" s="33">
        <f t="shared" si="0"/>
        <v>0.2597222222222223</v>
      </c>
      <c r="F18" s="62">
        <v>0.513888888888889</v>
      </c>
      <c r="G18" s="33">
        <f t="shared" si="1"/>
        <v>0.2729166666666666</v>
      </c>
      <c r="H18" s="34">
        <v>0.7868055555555555</v>
      </c>
      <c r="I18" s="41">
        <v>0.80625</v>
      </c>
      <c r="J18" s="33">
        <f t="shared" si="2"/>
        <v>0.2622685185185185</v>
      </c>
      <c r="K18" s="34">
        <f t="shared" si="3"/>
        <v>0.16189759036144577</v>
      </c>
      <c r="L18" s="123">
        <f t="shared" si="4"/>
        <v>0.26631944444444444</v>
      </c>
    </row>
    <row r="19" spans="3:12" ht="24.75" customHeight="1">
      <c r="C19" s="29" t="s">
        <v>20</v>
      </c>
      <c r="D19" s="39">
        <v>0.2534722222222222</v>
      </c>
      <c r="E19" s="33">
        <f t="shared" si="0"/>
        <v>0.2618055555555556</v>
      </c>
      <c r="F19" s="62">
        <v>0.5152777777777778</v>
      </c>
      <c r="G19" s="33">
        <f t="shared" si="1"/>
        <v>0.27430555555555547</v>
      </c>
      <c r="H19" s="34">
        <v>0.7895833333333333</v>
      </c>
      <c r="I19" s="41">
        <v>0.8097222222222222</v>
      </c>
      <c r="J19" s="33">
        <f t="shared" si="2"/>
        <v>0.26319444444444445</v>
      </c>
      <c r="K19" s="34">
        <f t="shared" si="3"/>
        <v>0.16259482373940207</v>
      </c>
      <c r="L19" s="123">
        <f t="shared" si="4"/>
        <v>0.26805555555555555</v>
      </c>
    </row>
    <row r="20" spans="3:11" ht="12" customHeight="1">
      <c r="C20" s="29"/>
      <c r="D20" s="39"/>
      <c r="E20" s="33"/>
      <c r="F20" s="33"/>
      <c r="G20" s="46"/>
      <c r="H20" s="36"/>
      <c r="I20" s="41"/>
      <c r="J20" s="33"/>
      <c r="K20" s="34"/>
    </row>
    <row r="21" spans="3:11" ht="24.75" customHeight="1" thickBot="1">
      <c r="C21" s="81" t="s">
        <v>27</v>
      </c>
      <c r="D21" s="82"/>
      <c r="E21" s="83"/>
      <c r="F21" s="83"/>
      <c r="G21" s="84"/>
      <c r="H21" s="85"/>
      <c r="I21" s="86"/>
      <c r="J21" s="83"/>
      <c r="K21" s="87"/>
    </row>
    <row r="22" spans="3:11" ht="24.75" customHeight="1" thickTop="1">
      <c r="C22" s="29" t="s">
        <v>10</v>
      </c>
      <c r="D22" s="39">
        <v>0.2611111111111111</v>
      </c>
      <c r="E22" s="33">
        <f aca="true" t="shared" si="5" ref="E22:E28">+F22-D22</f>
        <v>0.2805555555555555</v>
      </c>
      <c r="F22" s="33">
        <v>0.5416666666666666</v>
      </c>
      <c r="G22" s="3"/>
      <c r="H22" s="11"/>
      <c r="I22" s="41">
        <v>0.686111111111111</v>
      </c>
      <c r="J22" s="60">
        <f aca="true" t="shared" si="6" ref="J22:J28">AVERAGE(E22,D22)</f>
        <v>0.2708333333333333</v>
      </c>
      <c r="K22" s="61">
        <f aca="true" t="shared" si="7" ref="K22:K28">(+I22/3860)*1000</f>
        <v>0.17774899251583187</v>
      </c>
    </row>
    <row r="23" spans="3:11" ht="24.75" customHeight="1">
      <c r="C23" s="29" t="s">
        <v>41</v>
      </c>
      <c r="D23" s="39">
        <v>0.26666666666666666</v>
      </c>
      <c r="E23" s="33">
        <f t="shared" si="5"/>
        <v>0.28750000000000003</v>
      </c>
      <c r="F23" s="33">
        <v>0.5541666666666667</v>
      </c>
      <c r="G23" s="3"/>
      <c r="H23" s="11"/>
      <c r="I23" s="41">
        <v>0.7020833333333334</v>
      </c>
      <c r="J23" s="60">
        <f t="shared" si="6"/>
        <v>0.27708333333333335</v>
      </c>
      <c r="K23" s="61">
        <f t="shared" si="7"/>
        <v>0.1818868739205527</v>
      </c>
    </row>
    <row r="24" spans="3:11" ht="24.75" customHeight="1">
      <c r="C24" s="29" t="s">
        <v>59</v>
      </c>
      <c r="D24" s="39">
        <v>0.2736111111111111</v>
      </c>
      <c r="E24" s="33">
        <f t="shared" si="5"/>
        <v>0.2833333333333334</v>
      </c>
      <c r="F24" s="33">
        <v>0.5569444444444445</v>
      </c>
      <c r="G24" s="3"/>
      <c r="H24" s="11"/>
      <c r="I24" s="41">
        <v>0.6944444444444445</v>
      </c>
      <c r="J24" s="60">
        <f t="shared" si="6"/>
        <v>0.27847222222222223</v>
      </c>
      <c r="K24" s="61">
        <f t="shared" si="7"/>
        <v>0.1799078871617732</v>
      </c>
    </row>
    <row r="25" spans="3:11" ht="24.75" customHeight="1">
      <c r="C25" s="79" t="s">
        <v>115</v>
      </c>
      <c r="D25" s="39">
        <v>0.2736111111111111</v>
      </c>
      <c r="E25" s="33">
        <v>0.28611111111111115</v>
      </c>
      <c r="F25" s="33">
        <v>0.5597222222222222</v>
      </c>
      <c r="G25" s="3"/>
      <c r="H25" s="11"/>
      <c r="I25" s="41">
        <v>0.7055555555555556</v>
      </c>
      <c r="J25" s="60">
        <f>AVERAGE(E25,D25)</f>
        <v>0.2798611111111111</v>
      </c>
      <c r="K25" s="61">
        <f>(+I25/3860)*1000</f>
        <v>0.18278641335636156</v>
      </c>
    </row>
    <row r="26" spans="3:11" ht="24.75" customHeight="1">
      <c r="C26" s="79" t="s">
        <v>79</v>
      </c>
      <c r="D26" s="39">
        <v>0.27569444444444446</v>
      </c>
      <c r="E26" s="33">
        <f t="shared" si="5"/>
        <v>0.29027777777777775</v>
      </c>
      <c r="F26" s="33">
        <v>0.5659722222222222</v>
      </c>
      <c r="G26" s="46"/>
      <c r="H26" s="36"/>
      <c r="I26" s="41">
        <v>0.7083333333333334</v>
      </c>
      <c r="J26" s="60">
        <f t="shared" si="6"/>
        <v>0.2829861111111111</v>
      </c>
      <c r="K26" s="61">
        <f t="shared" si="7"/>
        <v>0.18350604490500863</v>
      </c>
    </row>
    <row r="27" spans="3:11" ht="24.75" customHeight="1">
      <c r="C27" s="29" t="s">
        <v>8</v>
      </c>
      <c r="D27" s="39">
        <v>0.28194444444444444</v>
      </c>
      <c r="E27" s="33">
        <f t="shared" si="5"/>
        <v>0.30694444444444446</v>
      </c>
      <c r="F27" s="33">
        <v>0.5888888888888889</v>
      </c>
      <c r="G27" s="46"/>
      <c r="H27" s="36"/>
      <c r="I27" s="41">
        <v>0.7423611111111111</v>
      </c>
      <c r="J27" s="60">
        <f t="shared" si="6"/>
        <v>0.29444444444444445</v>
      </c>
      <c r="K27" s="61">
        <f t="shared" si="7"/>
        <v>0.19232153137593555</v>
      </c>
    </row>
    <row r="28" spans="3:11" ht="24.75" customHeight="1">
      <c r="C28" s="29" t="s">
        <v>72</v>
      </c>
      <c r="D28" s="39">
        <v>0.2902777777777778</v>
      </c>
      <c r="E28" s="33">
        <f t="shared" si="5"/>
        <v>0.32222222222222224</v>
      </c>
      <c r="F28" s="33">
        <v>0.6125</v>
      </c>
      <c r="G28" s="3"/>
      <c r="H28" s="11"/>
      <c r="I28" s="41">
        <v>0.78125</v>
      </c>
      <c r="J28" s="60">
        <f t="shared" si="6"/>
        <v>0.30625</v>
      </c>
      <c r="K28" s="61">
        <f t="shared" si="7"/>
        <v>0.20239637305699482</v>
      </c>
    </row>
    <row r="29" spans="3:11" ht="24.75" customHeight="1">
      <c r="C29" s="29" t="s">
        <v>47</v>
      </c>
      <c r="D29" s="54"/>
      <c r="E29" s="57"/>
      <c r="F29" s="57"/>
      <c r="G29" s="101"/>
      <c r="H29" s="67"/>
      <c r="I29" s="55"/>
      <c r="J29" s="33"/>
      <c r="K29" s="34"/>
    </row>
    <row r="30" spans="3:11" ht="9.75" customHeight="1">
      <c r="C30" s="79"/>
      <c r="D30" s="54"/>
      <c r="E30" s="57"/>
      <c r="F30" s="57"/>
      <c r="G30" s="51"/>
      <c r="H30" s="52"/>
      <c r="I30" s="55"/>
      <c r="J30" s="33"/>
      <c r="K30" s="34"/>
    </row>
    <row r="31" spans="3:11" ht="24.75" customHeight="1" thickBot="1">
      <c r="C31" s="81" t="s">
        <v>22</v>
      </c>
      <c r="D31" s="82"/>
      <c r="E31" s="83"/>
      <c r="F31" s="83"/>
      <c r="G31" s="84"/>
      <c r="H31" s="85"/>
      <c r="I31" s="86"/>
      <c r="J31" s="83"/>
      <c r="K31" s="87"/>
    </row>
    <row r="32" spans="3:11" ht="24.75" customHeight="1" thickTop="1">
      <c r="C32" s="79" t="s">
        <v>80</v>
      </c>
      <c r="D32" s="54">
        <v>0.25972222222222224</v>
      </c>
      <c r="E32" s="64"/>
      <c r="F32" s="64"/>
      <c r="G32" s="102"/>
      <c r="H32" s="67"/>
      <c r="I32" s="55"/>
      <c r="J32" s="33"/>
      <c r="K32" s="34"/>
    </row>
    <row r="33" spans="3:11" ht="24.75" customHeight="1">
      <c r="C33" s="79" t="s">
        <v>83</v>
      </c>
      <c r="D33" s="54">
        <v>0.2611111111111111</v>
      </c>
      <c r="E33" s="64"/>
      <c r="F33" s="64"/>
      <c r="G33" s="102"/>
      <c r="H33" s="67"/>
      <c r="I33" s="55"/>
      <c r="J33" s="33"/>
      <c r="K33" s="34"/>
    </row>
    <row r="34" spans="3:11" ht="24.75" customHeight="1">
      <c r="C34" s="79" t="s">
        <v>69</v>
      </c>
      <c r="D34" s="54">
        <v>0.27569444444444446</v>
      </c>
      <c r="E34" s="64"/>
      <c r="F34" s="64"/>
      <c r="G34" s="102"/>
      <c r="H34" s="67"/>
      <c r="I34" s="55"/>
      <c r="J34" s="33"/>
      <c r="K34" s="34"/>
    </row>
    <row r="35" spans="3:11" ht="24.75" customHeight="1">
      <c r="C35" s="79" t="s">
        <v>70</v>
      </c>
      <c r="D35" s="54">
        <v>0.28402777777777777</v>
      </c>
      <c r="E35" s="64"/>
      <c r="F35" s="64"/>
      <c r="G35" s="102"/>
      <c r="H35" s="67"/>
      <c r="I35" s="55"/>
      <c r="J35" s="33"/>
      <c r="K35" s="34"/>
    </row>
    <row r="36" spans="3:11" ht="24.75" customHeight="1">
      <c r="C36" s="79" t="s">
        <v>71</v>
      </c>
      <c r="D36" s="54">
        <v>0.3069444444444444</v>
      </c>
      <c r="E36" s="64"/>
      <c r="F36" s="64"/>
      <c r="G36" s="102"/>
      <c r="H36" s="67"/>
      <c r="I36" s="55"/>
      <c r="J36" s="33"/>
      <c r="K36" s="34"/>
    </row>
    <row r="37" spans="3:11" ht="24.75" customHeight="1">
      <c r="C37" s="29" t="s">
        <v>60</v>
      </c>
      <c r="D37" s="54">
        <v>0.30972222222222223</v>
      </c>
      <c r="E37" s="64"/>
      <c r="F37" s="64"/>
      <c r="G37" s="102"/>
      <c r="H37" s="67"/>
      <c r="I37" s="55"/>
      <c r="J37" s="33"/>
      <c r="K37" s="34"/>
    </row>
    <row r="38" spans="3:11" ht="24.75" customHeight="1" thickBot="1">
      <c r="C38" s="105" t="s">
        <v>81</v>
      </c>
      <c r="D38" s="70">
        <v>0.33125</v>
      </c>
      <c r="E38" s="37"/>
      <c r="F38" s="37"/>
      <c r="G38" s="103"/>
      <c r="H38" s="38"/>
      <c r="I38" s="104"/>
      <c r="J38" s="74"/>
      <c r="K38" s="72"/>
    </row>
  </sheetData>
  <sheetProtection/>
  <printOptions/>
  <pageMargins left="0.5" right="0.5" top="0.5" bottom="0.5" header="0.5" footer="0.5"/>
  <pageSetup fitToHeight="1" fitToWidth="1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4"/>
  <sheetViews>
    <sheetView zoomScalePageLayoutView="0" workbookViewId="0" topLeftCell="B6">
      <selection activeCell="E15" sqref="E1:E16384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4.375" style="0" customWidth="1"/>
    <col min="7" max="7" width="12.50390625" style="0" customWidth="1"/>
    <col min="8" max="8" width="12.375" style="0" customWidth="1"/>
    <col min="9" max="9" width="14.00390625" style="0" customWidth="1"/>
  </cols>
  <sheetData>
    <row r="5" ht="16.5" thickBot="1"/>
    <row r="6" spans="3:9" ht="18" customHeight="1">
      <c r="C6" s="15" t="s">
        <v>78</v>
      </c>
      <c r="D6" s="27" t="s">
        <v>25</v>
      </c>
      <c r="E6" s="27"/>
      <c r="F6" s="5"/>
      <c r="G6" s="15" t="s">
        <v>47</v>
      </c>
      <c r="H6" s="27"/>
      <c r="I6" s="16"/>
    </row>
    <row r="7" spans="3:9" ht="15.75">
      <c r="C7" s="188" t="s">
        <v>92</v>
      </c>
      <c r="D7" s="189"/>
      <c r="E7" s="189"/>
      <c r="F7" s="6"/>
      <c r="G7" s="17"/>
      <c r="H7" s="53"/>
      <c r="I7" s="18"/>
    </row>
    <row r="8" spans="3:9" ht="27.75" customHeight="1" thickBot="1">
      <c r="C8" s="7" t="s">
        <v>47</v>
      </c>
      <c r="D8" s="2" t="s">
        <v>47</v>
      </c>
      <c r="E8" s="2"/>
      <c r="F8" s="8"/>
      <c r="G8" s="7"/>
      <c r="H8" s="2"/>
      <c r="I8" s="19"/>
    </row>
    <row r="9" spans="3:9" ht="24.75" customHeight="1" thickTop="1">
      <c r="C9" s="106" t="s">
        <v>30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</row>
    <row r="10" spans="3:9" ht="24.75" customHeight="1">
      <c r="C10" s="29" t="s">
        <v>7</v>
      </c>
      <c r="D10" s="39">
        <v>0.25833333333333336</v>
      </c>
      <c r="E10" s="33">
        <f aca="true" t="shared" si="0" ref="E10:E20">+F10-D10</f>
        <v>0.2701388888888889</v>
      </c>
      <c r="F10" s="34">
        <v>0.5284722222222222</v>
      </c>
      <c r="G10" s="41">
        <v>0.6673611111111111</v>
      </c>
      <c r="H10" s="33">
        <f aca="true" t="shared" si="1" ref="H10:H20">+AVERAGE(D10,E10)</f>
        <v>0.2642361111111111</v>
      </c>
      <c r="I10" s="34">
        <f aca="true" t="shared" si="2" ref="I10:I20">+SUM(G10/3860)*1000</f>
        <v>0.172891479562464</v>
      </c>
    </row>
    <row r="11" spans="3:9" ht="24.75" customHeight="1">
      <c r="C11" s="29" t="s">
        <v>84</v>
      </c>
      <c r="D11" s="39">
        <v>0.25833333333333336</v>
      </c>
      <c r="E11" s="33">
        <f t="shared" si="0"/>
        <v>0.29375</v>
      </c>
      <c r="F11" s="34">
        <v>0.5520833333333334</v>
      </c>
      <c r="G11" s="41">
        <v>0.7006944444444444</v>
      </c>
      <c r="H11" s="33">
        <f t="shared" si="1"/>
        <v>0.2760416666666667</v>
      </c>
      <c r="I11" s="34">
        <f t="shared" si="2"/>
        <v>0.1815270581462291</v>
      </c>
    </row>
    <row r="12" spans="3:9" ht="24.75" customHeight="1">
      <c r="C12" s="29" t="s">
        <v>2</v>
      </c>
      <c r="D12" s="39">
        <v>0.26805555555555555</v>
      </c>
      <c r="E12" s="33">
        <f t="shared" si="0"/>
        <v>0.2888888888888889</v>
      </c>
      <c r="F12" s="34">
        <v>0.5569444444444445</v>
      </c>
      <c r="G12" s="41">
        <v>0.7048611111111112</v>
      </c>
      <c r="H12" s="33">
        <f t="shared" si="1"/>
        <v>0.27847222222222223</v>
      </c>
      <c r="I12" s="34">
        <f t="shared" si="2"/>
        <v>0.1826065054691998</v>
      </c>
    </row>
    <row r="13" spans="3:9" ht="24.75" customHeight="1">
      <c r="C13" s="29" t="s">
        <v>56</v>
      </c>
      <c r="D13" s="39">
        <v>0.27291666666666664</v>
      </c>
      <c r="E13" s="33">
        <f t="shared" si="0"/>
        <v>0.3048611111111112</v>
      </c>
      <c r="F13" s="34">
        <v>0.5777777777777778</v>
      </c>
      <c r="G13" s="41">
        <v>0.720138888888889</v>
      </c>
      <c r="H13" s="33">
        <f t="shared" si="1"/>
        <v>0.2888888888888889</v>
      </c>
      <c r="I13" s="34">
        <f t="shared" si="2"/>
        <v>0.1865644789867588</v>
      </c>
    </row>
    <row r="14" spans="3:9" ht="24.75" customHeight="1">
      <c r="C14" s="29" t="s">
        <v>48</v>
      </c>
      <c r="D14" s="39">
        <v>0.27291666666666664</v>
      </c>
      <c r="E14" s="33">
        <f t="shared" si="0"/>
        <v>0.3048611111111112</v>
      </c>
      <c r="F14" s="34">
        <v>0.5777777777777778</v>
      </c>
      <c r="G14" s="41">
        <v>0.7243055555555555</v>
      </c>
      <c r="H14" s="33">
        <f t="shared" si="1"/>
        <v>0.2888888888888889</v>
      </c>
      <c r="I14" s="34">
        <f t="shared" si="2"/>
        <v>0.18764392630972943</v>
      </c>
    </row>
    <row r="15" spans="3:9" ht="24.75" customHeight="1">
      <c r="C15" s="29" t="s">
        <v>3</v>
      </c>
      <c r="D15" s="39">
        <v>0.28541666666666665</v>
      </c>
      <c r="E15" s="33">
        <f t="shared" si="0"/>
        <v>0.3159722222222222</v>
      </c>
      <c r="F15" s="34">
        <v>0.6013888888888889</v>
      </c>
      <c r="G15" s="41">
        <v>0.7611111111111111</v>
      </c>
      <c r="H15" s="33">
        <f t="shared" si="1"/>
        <v>0.30069444444444443</v>
      </c>
      <c r="I15" s="34">
        <f t="shared" si="2"/>
        <v>0.1971790443293034</v>
      </c>
    </row>
    <row r="16" spans="3:9" ht="24.75" customHeight="1">
      <c r="C16" s="29" t="s">
        <v>5</v>
      </c>
      <c r="D16" s="39">
        <v>0.29583333333333334</v>
      </c>
      <c r="E16" s="33">
        <f t="shared" si="0"/>
        <v>0.33125</v>
      </c>
      <c r="F16" s="34">
        <v>0.6270833333333333</v>
      </c>
      <c r="G16" s="41">
        <v>0.7958333333333334</v>
      </c>
      <c r="H16" s="33">
        <f t="shared" si="1"/>
        <v>0.31354166666666666</v>
      </c>
      <c r="I16" s="34">
        <f t="shared" si="2"/>
        <v>0.20617443868739208</v>
      </c>
    </row>
    <row r="17" spans="3:9" ht="24.75" customHeight="1">
      <c r="C17" s="29" t="s">
        <v>77</v>
      </c>
      <c r="D17" s="39">
        <v>0.30833333333333335</v>
      </c>
      <c r="E17" s="33">
        <f t="shared" si="0"/>
        <v>0.3520833333333333</v>
      </c>
      <c r="F17" s="34">
        <v>0.6604166666666667</v>
      </c>
      <c r="G17" s="41">
        <v>0.8416666666666667</v>
      </c>
      <c r="H17" s="33">
        <f t="shared" si="1"/>
        <v>0.3302083333333333</v>
      </c>
      <c r="I17" s="34">
        <f t="shared" si="2"/>
        <v>0.2180483592400691</v>
      </c>
    </row>
    <row r="18" spans="3:9" ht="24.75" customHeight="1">
      <c r="C18" s="29" t="s">
        <v>0</v>
      </c>
      <c r="D18" s="39">
        <v>0.3229166666666667</v>
      </c>
      <c r="E18" s="33">
        <f t="shared" si="0"/>
        <v>0.3659722222222223</v>
      </c>
      <c r="F18" s="34">
        <v>0.688888888888889</v>
      </c>
      <c r="G18" s="41">
        <v>0.8729166666666667</v>
      </c>
      <c r="H18" s="33">
        <f t="shared" si="1"/>
        <v>0.3444444444444445</v>
      </c>
      <c r="I18" s="34">
        <f t="shared" si="2"/>
        <v>0.2261442141623489</v>
      </c>
    </row>
    <row r="19" spans="3:9" ht="24.75" customHeight="1">
      <c r="C19" s="29" t="s">
        <v>85</v>
      </c>
      <c r="D19" s="39">
        <v>0.3340277777777778</v>
      </c>
      <c r="E19" s="33">
        <f t="shared" si="0"/>
        <v>0.36458333333333326</v>
      </c>
      <c r="F19" s="34">
        <v>0.6986111111111111</v>
      </c>
      <c r="G19" s="41">
        <v>0.8875</v>
      </c>
      <c r="H19" s="33">
        <f t="shared" si="1"/>
        <v>0.34930555555555554</v>
      </c>
      <c r="I19" s="34">
        <f t="shared" si="2"/>
        <v>0.2299222797927461</v>
      </c>
    </row>
    <row r="20" spans="3:9" ht="24.75" customHeight="1">
      <c r="C20" s="29" t="s">
        <v>86</v>
      </c>
      <c r="D20" s="39">
        <v>0.3451388888888889</v>
      </c>
      <c r="E20" s="33">
        <f t="shared" si="0"/>
        <v>0.3979166666666666</v>
      </c>
      <c r="F20" s="34">
        <v>0.7430555555555555</v>
      </c>
      <c r="G20" s="41">
        <v>0.9486111111111111</v>
      </c>
      <c r="H20" s="33">
        <f t="shared" si="1"/>
        <v>0.37152777777777773</v>
      </c>
      <c r="I20" s="34">
        <f t="shared" si="2"/>
        <v>0.24575417386298215</v>
      </c>
    </row>
    <row r="21" spans="3:9" ht="24.75" customHeight="1">
      <c r="C21" s="79"/>
      <c r="D21" s="54"/>
      <c r="E21" s="57"/>
      <c r="F21" s="58"/>
      <c r="G21" s="55"/>
      <c r="H21" s="57"/>
      <c r="I21" s="58"/>
    </row>
    <row r="22" spans="3:9" ht="24.75" customHeight="1" thickBot="1">
      <c r="C22" s="107" t="s">
        <v>23</v>
      </c>
      <c r="D22" s="89"/>
      <c r="E22" s="90"/>
      <c r="F22" s="85"/>
      <c r="G22" s="91" t="s">
        <v>47</v>
      </c>
      <c r="H22" s="90"/>
      <c r="I22" s="92"/>
    </row>
    <row r="23" spans="3:9" ht="24.75" customHeight="1" thickTop="1">
      <c r="C23" s="47" t="s">
        <v>57</v>
      </c>
      <c r="D23" s="59">
        <v>0.2847222222222222</v>
      </c>
      <c r="E23" s="28"/>
      <c r="F23" s="25"/>
      <c r="G23" s="63"/>
      <c r="H23" s="60"/>
      <c r="I23" s="34"/>
    </row>
    <row r="24" spans="3:9" ht="24.75" customHeight="1">
      <c r="C24" s="29" t="s">
        <v>64</v>
      </c>
      <c r="D24" s="39">
        <v>0.30277777777777776</v>
      </c>
      <c r="E24" s="35"/>
      <c r="F24" s="36"/>
      <c r="G24" s="41"/>
      <c r="H24" s="60"/>
      <c r="I24" s="34"/>
    </row>
    <row r="25" spans="3:9" ht="24.75" customHeight="1">
      <c r="C25" s="29" t="s">
        <v>65</v>
      </c>
      <c r="D25" s="39">
        <v>0.30277777777777776</v>
      </c>
      <c r="E25" s="35"/>
      <c r="F25" s="36"/>
      <c r="G25" s="41"/>
      <c r="H25" s="60"/>
      <c r="I25" s="34"/>
    </row>
    <row r="26" spans="3:9" ht="24.75" customHeight="1">
      <c r="C26" s="29" t="s">
        <v>87</v>
      </c>
      <c r="D26" s="39">
        <v>0.3590277777777778</v>
      </c>
      <c r="E26" s="35"/>
      <c r="F26" s="36"/>
      <c r="G26" s="41"/>
      <c r="H26" s="60"/>
      <c r="I26" s="34"/>
    </row>
    <row r="27" spans="3:9" ht="24.75" customHeight="1">
      <c r="C27" s="29" t="s">
        <v>88</v>
      </c>
      <c r="D27" s="39">
        <v>0.3597222222222222</v>
      </c>
      <c r="E27" s="35"/>
      <c r="F27" s="36"/>
      <c r="G27" s="41"/>
      <c r="H27" s="60"/>
      <c r="I27" s="34"/>
    </row>
    <row r="28" spans="3:9" ht="24.75" customHeight="1">
      <c r="C28" s="29" t="s">
        <v>89</v>
      </c>
      <c r="D28" s="39">
        <v>0.3458333333333334</v>
      </c>
      <c r="E28" s="35"/>
      <c r="F28" s="36"/>
      <c r="G28" s="41"/>
      <c r="H28" s="60"/>
      <c r="I28" s="34"/>
    </row>
    <row r="29" spans="3:9" ht="18.75" customHeight="1" thickBot="1">
      <c r="C29" s="12"/>
      <c r="D29" s="32"/>
      <c r="E29" s="37"/>
      <c r="F29" s="38"/>
      <c r="G29" s="21"/>
      <c r="H29" s="22"/>
      <c r="I29" s="14"/>
    </row>
    <row r="30" ht="15.75">
      <c r="D30" s="40"/>
    </row>
    <row r="31" ht="15.75">
      <c r="D31" s="40"/>
    </row>
    <row r="32" ht="15.75">
      <c r="D32" s="40"/>
    </row>
    <row r="33" ht="15.75">
      <c r="D33" s="40"/>
    </row>
    <row r="34" ht="15.75">
      <c r="D34" s="40"/>
    </row>
  </sheetData>
  <sheetProtection/>
  <mergeCells count="1">
    <mergeCell ref="C7:E7"/>
  </mergeCells>
  <printOptions/>
  <pageMargins left="0.5" right="0.5" top="0.5" bottom="0.5" header="0.5" footer="0.5"/>
  <pageSetup fitToHeight="1" fitToWidth="1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K33"/>
  <sheetViews>
    <sheetView zoomScale="77" zoomScaleNormal="77" zoomScalePageLayoutView="0" workbookViewId="0" topLeftCell="C2">
      <selection activeCell="C28" sqref="C6:K28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8" width="11.00390625" style="0" customWidth="1"/>
    <col min="9" max="9" width="11.50390625" style="0" customWidth="1"/>
    <col min="10" max="10" width="14.75390625" style="0" customWidth="1"/>
  </cols>
  <sheetData>
    <row r="5" ht="16.5" thickBot="1"/>
    <row r="6" spans="3:9" ht="18" customHeight="1">
      <c r="C6" s="15" t="s">
        <v>93</v>
      </c>
      <c r="D6" s="27" t="s">
        <v>39</v>
      </c>
      <c r="E6" s="27"/>
      <c r="F6" s="5"/>
      <c r="G6" s="15" t="s">
        <v>47</v>
      </c>
      <c r="H6" s="27"/>
      <c r="I6" s="16"/>
    </row>
    <row r="7" spans="3:9" ht="15.75">
      <c r="C7" s="17" t="s">
        <v>109</v>
      </c>
      <c r="D7" s="143"/>
      <c r="F7" s="6"/>
      <c r="G7" s="17"/>
      <c r="H7" s="53"/>
      <c r="I7" s="18"/>
    </row>
    <row r="8" spans="3:9" ht="27.75" customHeight="1" thickBot="1">
      <c r="C8" s="7" t="s">
        <v>47</v>
      </c>
      <c r="D8" s="142" t="s">
        <v>102</v>
      </c>
      <c r="E8" s="2"/>
      <c r="F8" s="8"/>
      <c r="G8" s="7"/>
      <c r="H8" s="2"/>
      <c r="I8" s="19"/>
    </row>
    <row r="9" spans="3:10" ht="16.5" thickTop="1">
      <c r="C9" s="47" t="s">
        <v>30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  <c r="J9" s="132" t="s">
        <v>103</v>
      </c>
    </row>
    <row r="10" spans="3:10" ht="22.5" customHeight="1">
      <c r="C10" s="48" t="s">
        <v>7</v>
      </c>
      <c r="D10" s="39">
        <v>0.26180555555555557</v>
      </c>
      <c r="E10" s="33">
        <f aca="true" t="shared" si="0" ref="E10:E17">+F10-D10</f>
        <v>0.2659722222222222</v>
      </c>
      <c r="F10" s="34">
        <v>0.5277777777777778</v>
      </c>
      <c r="G10" s="41">
        <v>0.6305555555555555</v>
      </c>
      <c r="H10" s="33">
        <f>+AVERAGE(D10,E10)</f>
        <v>0.2638888888888889</v>
      </c>
      <c r="I10" s="61">
        <f>(+G10/3850)*1000</f>
        <v>0.16378066378066378</v>
      </c>
      <c r="J10" s="123">
        <f>+I10*4</f>
        <v>0.6551226551226551</v>
      </c>
    </row>
    <row r="11" spans="3:10" ht="22.5" customHeight="1">
      <c r="C11" s="48" t="s">
        <v>2</v>
      </c>
      <c r="D11" s="39">
        <v>0.2701388888888889</v>
      </c>
      <c r="E11" s="33">
        <f t="shared" si="0"/>
        <v>0.2805555555555556</v>
      </c>
      <c r="F11" s="34">
        <v>0.5506944444444445</v>
      </c>
      <c r="G11" s="41">
        <v>0.6638888888888889</v>
      </c>
      <c r="H11" s="33">
        <f aca="true" t="shared" si="1" ref="H11:H17">+AVERAGE(D11,E11)</f>
        <v>0.27534722222222224</v>
      </c>
      <c r="I11" s="61">
        <f aca="true" t="shared" si="2" ref="I11:I17">(+G11/3850)*1000</f>
        <v>0.17243867243867245</v>
      </c>
      <c r="J11" s="123">
        <f aca="true" t="shared" si="3" ref="J11:J17">+I11*4</f>
        <v>0.6897546897546898</v>
      </c>
    </row>
    <row r="12" spans="3:10" ht="22.5" customHeight="1">
      <c r="C12" s="125" t="s">
        <v>95</v>
      </c>
      <c r="D12" s="39">
        <v>0.2701388888888889</v>
      </c>
      <c r="E12" s="33">
        <f t="shared" si="0"/>
        <v>0.2902777777777778</v>
      </c>
      <c r="F12" s="34">
        <v>0.5604166666666667</v>
      </c>
      <c r="G12" s="41">
        <v>0.6729166666666666</v>
      </c>
      <c r="H12" s="33">
        <f t="shared" si="1"/>
        <v>0.28020833333333334</v>
      </c>
      <c r="I12" s="61">
        <f t="shared" si="2"/>
        <v>0.17478354978354976</v>
      </c>
      <c r="J12" s="123">
        <f t="shared" si="3"/>
        <v>0.699134199134199</v>
      </c>
    </row>
    <row r="13" spans="3:10" ht="22.5" customHeight="1">
      <c r="C13" s="48" t="s">
        <v>48</v>
      </c>
      <c r="D13" s="39">
        <v>0.27638888888888885</v>
      </c>
      <c r="E13" s="33">
        <f t="shared" si="0"/>
        <v>0.28958333333333336</v>
      </c>
      <c r="F13" s="34">
        <v>0.5659722222222222</v>
      </c>
      <c r="G13" s="41">
        <v>0.6784722222222223</v>
      </c>
      <c r="H13" s="33">
        <f t="shared" si="1"/>
        <v>0.2829861111111111</v>
      </c>
      <c r="I13" s="61">
        <f t="shared" si="2"/>
        <v>0.17622655122655123</v>
      </c>
      <c r="J13" s="123">
        <f t="shared" si="3"/>
        <v>0.7049062049062049</v>
      </c>
    </row>
    <row r="14" spans="3:10" ht="22.5" customHeight="1">
      <c r="C14" s="48" t="s">
        <v>3</v>
      </c>
      <c r="D14" s="39">
        <v>0.3104166666666667</v>
      </c>
      <c r="E14" s="33">
        <f t="shared" si="0"/>
        <v>0.32361111111111107</v>
      </c>
      <c r="F14" s="34">
        <v>0.6340277777777777</v>
      </c>
      <c r="G14" s="41">
        <v>0.7659722222222222</v>
      </c>
      <c r="H14" s="33">
        <f t="shared" si="1"/>
        <v>0.3170138888888889</v>
      </c>
      <c r="I14" s="61">
        <f t="shared" si="2"/>
        <v>0.19895382395382394</v>
      </c>
      <c r="J14" s="123">
        <f t="shared" si="3"/>
        <v>0.7958152958152958</v>
      </c>
    </row>
    <row r="15" spans="3:10" ht="22.5" customHeight="1">
      <c r="C15" s="48" t="s">
        <v>49</v>
      </c>
      <c r="D15" s="39">
        <v>0.3277777777777778</v>
      </c>
      <c r="E15" s="33">
        <f t="shared" si="0"/>
        <v>0.3479166666666666</v>
      </c>
      <c r="F15" s="34">
        <v>0.6756944444444444</v>
      </c>
      <c r="G15" s="41">
        <v>0.8020833333333334</v>
      </c>
      <c r="H15" s="33">
        <f t="shared" si="1"/>
        <v>0.3378472222222222</v>
      </c>
      <c r="I15" s="61">
        <f t="shared" si="2"/>
        <v>0.20833333333333334</v>
      </c>
      <c r="J15" s="123">
        <f t="shared" si="3"/>
        <v>0.8333333333333334</v>
      </c>
    </row>
    <row r="16" spans="3:10" ht="22.5" customHeight="1">
      <c r="C16" s="48" t="s">
        <v>85</v>
      </c>
      <c r="D16" s="39">
        <v>0.3277777777777778</v>
      </c>
      <c r="E16" s="33">
        <f t="shared" si="0"/>
        <v>0.3479166666666666</v>
      </c>
      <c r="F16" s="34">
        <v>0.6756944444444444</v>
      </c>
      <c r="G16" s="41">
        <v>0.8027777777777777</v>
      </c>
      <c r="H16" s="33">
        <f t="shared" si="1"/>
        <v>0.3378472222222222</v>
      </c>
      <c r="I16" s="61">
        <f t="shared" si="2"/>
        <v>0.20851370851370848</v>
      </c>
      <c r="J16" s="123">
        <f t="shared" si="3"/>
        <v>0.8340548340548339</v>
      </c>
    </row>
    <row r="17" spans="3:10" ht="22.5" customHeight="1">
      <c r="C17" s="48" t="s">
        <v>6</v>
      </c>
      <c r="D17" s="39">
        <v>0.3159722222222222</v>
      </c>
      <c r="E17" s="33">
        <f t="shared" si="0"/>
        <v>0.35972222222222217</v>
      </c>
      <c r="F17" s="34">
        <v>0.6756944444444444</v>
      </c>
      <c r="G17" s="41">
        <v>0.8027777777777777</v>
      </c>
      <c r="H17" s="33">
        <f t="shared" si="1"/>
        <v>0.3378472222222222</v>
      </c>
      <c r="I17" s="61">
        <f t="shared" si="2"/>
        <v>0.20851370851370848</v>
      </c>
      <c r="J17" s="123">
        <f t="shared" si="3"/>
        <v>0.8340548340548339</v>
      </c>
    </row>
    <row r="18" spans="3:9" ht="22.5" customHeight="1">
      <c r="C18" s="48" t="s">
        <v>87</v>
      </c>
      <c r="D18" s="39">
        <v>0.3548611111111111</v>
      </c>
      <c r="E18" s="33" t="s">
        <v>47</v>
      </c>
      <c r="F18" s="34" t="s">
        <v>47</v>
      </c>
      <c r="G18" s="41"/>
      <c r="H18" s="33"/>
      <c r="I18" s="34"/>
    </row>
    <row r="19" spans="3:9" ht="18.75" customHeight="1" thickBot="1">
      <c r="C19" s="115" t="s">
        <v>47</v>
      </c>
      <c r="D19" s="139"/>
      <c r="E19" s="64"/>
      <c r="F19" s="67"/>
      <c r="G19" s="55" t="s">
        <v>47</v>
      </c>
      <c r="H19" s="50"/>
      <c r="I19" s="52"/>
    </row>
    <row r="20" spans="3:11" ht="18.75" customHeight="1">
      <c r="C20" s="127" t="s">
        <v>31</v>
      </c>
      <c r="D20" s="138" t="s">
        <v>105</v>
      </c>
      <c r="E20" s="134"/>
      <c r="F20" s="130"/>
      <c r="G20" s="140"/>
      <c r="H20" s="141"/>
      <c r="I20" s="16"/>
      <c r="J20" t="s">
        <v>107</v>
      </c>
      <c r="K20" s="40" t="s">
        <v>108</v>
      </c>
    </row>
    <row r="21" spans="3:11" ht="25.5" customHeight="1">
      <c r="C21" s="48" t="s">
        <v>56</v>
      </c>
      <c r="D21" s="39">
        <v>0.27152777777777776</v>
      </c>
      <c r="E21" s="35"/>
      <c r="F21" s="36"/>
      <c r="G21" s="41">
        <v>0.4895833333333333</v>
      </c>
      <c r="H21" s="33"/>
      <c r="I21" s="61">
        <f aca="true" t="shared" si="4" ref="I21:I26">(+G21/2840)*1000</f>
        <v>0.17238849765258216</v>
      </c>
      <c r="J21" s="123">
        <f aca="true" t="shared" si="5" ref="J21:J26">+I21*3</f>
        <v>0.5171654929577465</v>
      </c>
      <c r="K21" s="123">
        <f aca="true" t="shared" si="6" ref="K21:K26">+I21*4</f>
        <v>0.6895539906103286</v>
      </c>
    </row>
    <row r="22" spans="3:11" ht="25.5" customHeight="1">
      <c r="C22" s="48" t="s">
        <v>57</v>
      </c>
      <c r="D22" s="39">
        <v>0.28541666666666665</v>
      </c>
      <c r="E22" s="35"/>
      <c r="F22" s="36"/>
      <c r="G22" s="41">
        <v>0.5090277777777777</v>
      </c>
      <c r="H22" s="33"/>
      <c r="I22" s="61">
        <f t="shared" si="4"/>
        <v>0.17923513302034427</v>
      </c>
      <c r="J22" s="123">
        <f t="shared" si="5"/>
        <v>0.5377053990610328</v>
      </c>
      <c r="K22" s="123">
        <f t="shared" si="6"/>
        <v>0.7169405320813771</v>
      </c>
    </row>
    <row r="23" spans="3:11" ht="25.5" customHeight="1">
      <c r="C23" s="48" t="s">
        <v>64</v>
      </c>
      <c r="D23" s="39">
        <v>0.29791666666666666</v>
      </c>
      <c r="E23" s="35"/>
      <c r="F23" s="36"/>
      <c r="G23" s="41">
        <v>0.5354166666666667</v>
      </c>
      <c r="H23" s="33"/>
      <c r="I23" s="61">
        <f t="shared" si="4"/>
        <v>0.1885269953051643</v>
      </c>
      <c r="J23" s="123">
        <f t="shared" si="5"/>
        <v>0.565580985915493</v>
      </c>
      <c r="K23" s="123">
        <f t="shared" si="6"/>
        <v>0.7541079812206573</v>
      </c>
    </row>
    <row r="24" spans="3:11" ht="25.5" customHeight="1">
      <c r="C24" s="48" t="s">
        <v>65</v>
      </c>
      <c r="D24" s="39">
        <v>0.31666666666666665</v>
      </c>
      <c r="E24" s="35"/>
      <c r="F24" s="36"/>
      <c r="G24" s="41">
        <v>0.5736111111111112</v>
      </c>
      <c r="H24" s="33"/>
      <c r="I24" s="61">
        <f t="shared" si="4"/>
        <v>0.2019757433489828</v>
      </c>
      <c r="J24" s="123">
        <f t="shared" si="5"/>
        <v>0.6059272300469484</v>
      </c>
      <c r="K24" s="123">
        <f t="shared" si="6"/>
        <v>0.8079029733959312</v>
      </c>
    </row>
    <row r="25" spans="3:11" ht="25.5" customHeight="1">
      <c r="C25" s="48" t="s">
        <v>89</v>
      </c>
      <c r="D25" s="39">
        <v>0.34652777777777777</v>
      </c>
      <c r="E25" s="35"/>
      <c r="F25" s="36"/>
      <c r="G25" s="41">
        <v>0.63125</v>
      </c>
      <c r="H25" s="33"/>
      <c r="I25" s="61">
        <f t="shared" si="4"/>
        <v>0.22227112676056338</v>
      </c>
      <c r="J25" s="123">
        <f t="shared" si="5"/>
        <v>0.6668133802816901</v>
      </c>
      <c r="K25" s="123">
        <f t="shared" si="6"/>
        <v>0.8890845070422535</v>
      </c>
    </row>
    <row r="26" spans="3:11" ht="25.5" customHeight="1">
      <c r="C26" s="48" t="s">
        <v>94</v>
      </c>
      <c r="D26" s="39">
        <v>0.34652777777777777</v>
      </c>
      <c r="E26" s="35"/>
      <c r="F26" s="36"/>
      <c r="G26" s="41">
        <v>0.638888888888889</v>
      </c>
      <c r="H26" s="33"/>
      <c r="I26" s="61">
        <f t="shared" si="4"/>
        <v>0.22496087636932707</v>
      </c>
      <c r="J26" s="123">
        <f t="shared" si="5"/>
        <v>0.6748826291079812</v>
      </c>
      <c r="K26" s="123">
        <f t="shared" si="6"/>
        <v>0.8998435054773083</v>
      </c>
    </row>
    <row r="27" spans="3:9" ht="18.75" customHeight="1">
      <c r="C27" s="48" t="s">
        <v>47</v>
      </c>
      <c r="D27" s="31"/>
      <c r="E27" s="35"/>
      <c r="F27" s="36"/>
      <c r="G27" s="20"/>
      <c r="H27" s="4"/>
      <c r="I27" s="11"/>
    </row>
    <row r="28" spans="3:9" ht="18.75" customHeight="1" thickBot="1">
      <c r="C28" s="12"/>
      <c r="D28" s="32"/>
      <c r="E28" s="37"/>
      <c r="F28" s="38"/>
      <c r="G28" s="21"/>
      <c r="H28" s="22"/>
      <c r="I28" s="14"/>
    </row>
    <row r="29" ht="15.75">
      <c r="D29" s="40"/>
    </row>
    <row r="30" ht="15.75">
      <c r="D30" s="40"/>
    </row>
    <row r="31" ht="15.75">
      <c r="D31" s="40"/>
    </row>
    <row r="32" ht="15.75">
      <c r="D32" s="40"/>
    </row>
    <row r="33" ht="15.75">
      <c r="D33" s="40"/>
    </row>
  </sheetData>
  <sheetProtection/>
  <printOptions/>
  <pageMargins left="0.5" right="0.5" top="0.75" bottom="0.75" header="0.5" footer="0.5"/>
  <pageSetup fitToHeight="1" fitToWidth="1" orientation="portrait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34"/>
  <sheetViews>
    <sheetView zoomScalePageLayoutView="0" workbookViewId="0" topLeftCell="A9">
      <selection activeCell="I17" sqref="I17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8" width="10.50390625" style="0" customWidth="1"/>
    <col min="9" max="9" width="10.50390625" style="147" customWidth="1"/>
    <col min="10" max="10" width="10.625" style="0" customWidth="1"/>
    <col min="11" max="11" width="12.00390625" style="0" customWidth="1"/>
    <col min="12" max="12" width="12.25390625" style="0" customWidth="1"/>
    <col min="13" max="13" width="11.00390625" style="40" customWidth="1"/>
  </cols>
  <sheetData>
    <row r="5" ht="16.5" thickBot="1"/>
    <row r="6" spans="3:11" ht="21" customHeight="1">
      <c r="C6" s="15" t="s">
        <v>93</v>
      </c>
      <c r="D6" s="27" t="s">
        <v>39</v>
      </c>
      <c r="E6" s="27"/>
      <c r="F6" s="27"/>
      <c r="G6" s="27"/>
      <c r="H6" s="5"/>
      <c r="I6" s="148" t="s">
        <v>47</v>
      </c>
      <c r="J6" s="27"/>
      <c r="K6" s="16"/>
    </row>
    <row r="7" spans="3:11" ht="21" customHeight="1">
      <c r="C7" s="17" t="s">
        <v>37</v>
      </c>
      <c r="D7" t="s">
        <v>110</v>
      </c>
      <c r="E7" s="1"/>
      <c r="F7" s="1"/>
      <c r="G7" s="144" t="s">
        <v>111</v>
      </c>
      <c r="H7" s="6"/>
      <c r="I7" s="149"/>
      <c r="J7" s="1"/>
      <c r="K7" s="18"/>
    </row>
    <row r="8" spans="3:13" ht="19.5" customHeight="1" thickBot="1">
      <c r="C8" s="7" t="s">
        <v>47</v>
      </c>
      <c r="D8" s="126" t="s">
        <v>96</v>
      </c>
      <c r="E8" s="2"/>
      <c r="F8" s="2"/>
      <c r="G8" s="122" t="s">
        <v>112</v>
      </c>
      <c r="H8" s="8" t="s">
        <v>47</v>
      </c>
      <c r="I8" s="150"/>
      <c r="J8" s="2"/>
      <c r="K8" s="19"/>
      <c r="M8" s="145" t="s">
        <v>113</v>
      </c>
    </row>
    <row r="9" spans="3:13" ht="21.75" customHeight="1" thickTop="1">
      <c r="C9" s="47" t="s">
        <v>26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151" t="s">
        <v>53</v>
      </c>
      <c r="J9" s="28" t="s">
        <v>54</v>
      </c>
      <c r="K9" s="25" t="s">
        <v>24</v>
      </c>
      <c r="L9" s="132" t="s">
        <v>103</v>
      </c>
      <c r="M9" s="145" t="s">
        <v>114</v>
      </c>
    </row>
    <row r="10" spans="3:13" ht="21.75" customHeight="1">
      <c r="C10" s="56" t="s">
        <v>12</v>
      </c>
      <c r="D10" s="59">
        <v>0.21805555555555556</v>
      </c>
      <c r="E10" s="33">
        <f aca="true" t="shared" si="0" ref="E10:E16">+F10-D10</f>
        <v>0.2236111111111111</v>
      </c>
      <c r="F10" s="62">
        <v>0.44166666666666665</v>
      </c>
      <c r="G10" s="33">
        <v>0.22916666666666666</v>
      </c>
      <c r="H10" s="61"/>
      <c r="I10" s="152">
        <v>0.6875</v>
      </c>
      <c r="J10" s="33">
        <f>AVERAGE(G10,E10,D10)</f>
        <v>0.2236111111111111</v>
      </c>
      <c r="K10" s="34">
        <f>(+I10/5120)*1000</f>
        <v>0.13427734375</v>
      </c>
      <c r="L10" s="123">
        <f>+K10*5</f>
        <v>0.67138671875</v>
      </c>
      <c r="M10" s="146">
        <f>AVERAGE(E10,G10)</f>
        <v>0.22638888888888886</v>
      </c>
    </row>
    <row r="11" spans="3:13" ht="24.75" customHeight="1">
      <c r="C11" s="48" t="s">
        <v>68</v>
      </c>
      <c r="D11" s="39">
        <v>0.22152777777777777</v>
      </c>
      <c r="E11" s="33">
        <f t="shared" si="0"/>
        <v>0.23125</v>
      </c>
      <c r="F11" s="62">
        <v>0.4527777777777778</v>
      </c>
      <c r="G11" s="33">
        <v>0.2354166666666667</v>
      </c>
      <c r="H11" s="34"/>
      <c r="I11" s="153">
        <v>0.7048611111111112</v>
      </c>
      <c r="J11" s="33">
        <f aca="true" t="shared" si="1" ref="J11:J16">AVERAGE(G11,E11,D11)</f>
        <v>0.22939814814814816</v>
      </c>
      <c r="K11" s="34">
        <f aca="true" t="shared" si="2" ref="K11:K16">(+I11/5120)*1000</f>
        <v>0.1376681857638889</v>
      </c>
      <c r="L11" s="123">
        <f aca="true" t="shared" si="3" ref="L11:L16">+K11*5</f>
        <v>0.6883409288194444</v>
      </c>
      <c r="M11" s="146">
        <f aca="true" t="shared" si="4" ref="M11:M16">AVERAGE(E11,G11)</f>
        <v>0.23333333333333334</v>
      </c>
    </row>
    <row r="12" spans="3:13" ht="24.75" customHeight="1">
      <c r="C12" s="48" t="s">
        <v>32</v>
      </c>
      <c r="D12" s="39">
        <v>0.22013888888888888</v>
      </c>
      <c r="E12" s="33">
        <f t="shared" si="0"/>
        <v>0.23958333333333331</v>
      </c>
      <c r="F12" s="62">
        <v>0.4597222222222222</v>
      </c>
      <c r="G12" s="33">
        <v>0.24513888888888888</v>
      </c>
      <c r="H12" s="34"/>
      <c r="I12" s="153">
        <v>0.7236111111111111</v>
      </c>
      <c r="J12" s="33">
        <f t="shared" si="1"/>
        <v>0.2349537037037037</v>
      </c>
      <c r="K12" s="34">
        <f t="shared" si="2"/>
        <v>0.1413302951388889</v>
      </c>
      <c r="L12" s="123">
        <f t="shared" si="3"/>
        <v>0.7066514756944444</v>
      </c>
      <c r="M12" s="146">
        <f t="shared" si="4"/>
        <v>0.24236111111111108</v>
      </c>
    </row>
    <row r="13" spans="3:13" ht="24.75" customHeight="1">
      <c r="C13" s="48" t="s">
        <v>9</v>
      </c>
      <c r="D13" s="39">
        <v>0.24166666666666667</v>
      </c>
      <c r="E13" s="33">
        <f t="shared" si="0"/>
        <v>0.24861111111111114</v>
      </c>
      <c r="F13" s="62">
        <v>0.4902777777777778</v>
      </c>
      <c r="G13" s="33">
        <v>0.2520833333333333</v>
      </c>
      <c r="H13" s="34"/>
      <c r="I13" s="153">
        <v>0.7611111111111111</v>
      </c>
      <c r="J13" s="33">
        <f t="shared" si="1"/>
        <v>0.2474537037037037</v>
      </c>
      <c r="K13" s="34">
        <f t="shared" si="2"/>
        <v>0.14865451388888887</v>
      </c>
      <c r="L13" s="123">
        <f t="shared" si="3"/>
        <v>0.7432725694444443</v>
      </c>
      <c r="M13" s="146">
        <f t="shared" si="4"/>
        <v>0.2503472222222222</v>
      </c>
    </row>
    <row r="14" spans="3:13" ht="24.75" customHeight="1">
      <c r="C14" s="48" t="s">
        <v>13</v>
      </c>
      <c r="D14" s="39">
        <v>0.23958333333333334</v>
      </c>
      <c r="E14" s="33">
        <f t="shared" si="0"/>
        <v>0.25069444444444444</v>
      </c>
      <c r="F14" s="62">
        <v>0.4902777777777778</v>
      </c>
      <c r="G14" s="33">
        <v>0.2534722222222222</v>
      </c>
      <c r="H14" s="34"/>
      <c r="I14" s="153">
        <v>0.7666666666666666</v>
      </c>
      <c r="J14" s="33">
        <f t="shared" si="1"/>
        <v>0.24791666666666667</v>
      </c>
      <c r="K14" s="34">
        <f t="shared" si="2"/>
        <v>0.14973958333333331</v>
      </c>
      <c r="L14" s="123">
        <f t="shared" si="3"/>
        <v>0.7486979166666665</v>
      </c>
      <c r="M14" s="146">
        <f t="shared" si="4"/>
        <v>0.2520833333333333</v>
      </c>
    </row>
    <row r="15" spans="3:13" ht="24.75" customHeight="1">
      <c r="C15" s="48" t="s">
        <v>21</v>
      </c>
      <c r="D15" s="39">
        <v>0.24513888888888888</v>
      </c>
      <c r="E15" s="33">
        <f t="shared" si="0"/>
        <v>0.2569444444444444</v>
      </c>
      <c r="F15" s="62">
        <v>0.5020833333333333</v>
      </c>
      <c r="G15" s="33">
        <v>0.2708333333333333</v>
      </c>
      <c r="H15" s="34"/>
      <c r="I15" s="153">
        <v>0.79375</v>
      </c>
      <c r="J15" s="33">
        <f t="shared" si="1"/>
        <v>0.25763888888888886</v>
      </c>
      <c r="K15" s="34">
        <f t="shared" si="2"/>
        <v>0.155029296875</v>
      </c>
      <c r="L15" s="123">
        <f t="shared" si="3"/>
        <v>0.775146484375</v>
      </c>
      <c r="M15" s="146">
        <f t="shared" si="4"/>
        <v>0.26388888888888884</v>
      </c>
    </row>
    <row r="16" spans="3:13" ht="24.75" customHeight="1">
      <c r="C16" s="48" t="s">
        <v>11</v>
      </c>
      <c r="D16" s="39">
        <v>0.24166666666666667</v>
      </c>
      <c r="E16" s="33">
        <f t="shared" si="0"/>
        <v>0.2729166666666666</v>
      </c>
      <c r="F16" s="62">
        <v>0.5145833333333333</v>
      </c>
      <c r="G16" s="33">
        <v>0.30833333333333335</v>
      </c>
      <c r="H16" s="34"/>
      <c r="I16" s="153">
        <v>0.8395833333333332</v>
      </c>
      <c r="J16" s="33">
        <f t="shared" si="1"/>
        <v>0.2743055555555555</v>
      </c>
      <c r="K16" s="34">
        <f t="shared" si="2"/>
        <v>0.16398111979166666</v>
      </c>
      <c r="L16" s="123">
        <f t="shared" si="3"/>
        <v>0.8199055989583333</v>
      </c>
      <c r="M16" s="146">
        <f t="shared" si="4"/>
        <v>0.29062499999999997</v>
      </c>
    </row>
    <row r="17" spans="3:11" ht="24.75" customHeight="1" thickBot="1">
      <c r="C17" s="79" t="s">
        <v>47</v>
      </c>
      <c r="D17" s="54"/>
      <c r="E17" s="57"/>
      <c r="F17" s="116"/>
      <c r="G17" s="57"/>
      <c r="H17" s="67"/>
      <c r="I17" s="154"/>
      <c r="J17" s="57"/>
      <c r="K17" s="58"/>
    </row>
    <row r="18" spans="3:13" ht="24.75" customHeight="1">
      <c r="C18" s="127" t="s">
        <v>27</v>
      </c>
      <c r="D18" s="136" t="s">
        <v>102</v>
      </c>
      <c r="E18" s="128"/>
      <c r="F18" s="129"/>
      <c r="G18" s="128"/>
      <c r="H18" s="130"/>
      <c r="I18" s="155" t="s">
        <v>97</v>
      </c>
      <c r="J18" s="128"/>
      <c r="K18" s="131"/>
      <c r="L18" t="s">
        <v>103</v>
      </c>
      <c r="M18" s="40" t="s">
        <v>104</v>
      </c>
    </row>
    <row r="19" spans="3:13" ht="24.75" customHeight="1">
      <c r="C19" s="48" t="s">
        <v>33</v>
      </c>
      <c r="D19" s="39">
        <v>0.24375</v>
      </c>
      <c r="E19" s="33">
        <f aca="true" t="shared" si="5" ref="E19:E27">+F19-D19</f>
        <v>0.2513888888888889</v>
      </c>
      <c r="F19" s="62">
        <v>0.49513888888888885</v>
      </c>
      <c r="G19" s="3"/>
      <c r="H19" s="11"/>
      <c r="I19" s="153">
        <v>0.5944444444444444</v>
      </c>
      <c r="J19" s="60">
        <f>AVERAGE(E19,D19)</f>
        <v>0.24756944444444445</v>
      </c>
      <c r="K19" s="61">
        <f>(+I19/3850)*1000</f>
        <v>0.1544011544011544</v>
      </c>
      <c r="L19" s="123">
        <f>+K19*4</f>
        <v>0.6176046176046176</v>
      </c>
      <c r="M19" s="123">
        <f>+K19*5</f>
        <v>0.772005772005772</v>
      </c>
    </row>
    <row r="20" spans="3:13" ht="24.75" customHeight="1">
      <c r="C20" s="48" t="s">
        <v>20</v>
      </c>
      <c r="D20" s="39">
        <v>0.24166666666666667</v>
      </c>
      <c r="E20" s="33">
        <f t="shared" si="5"/>
        <v>0.2534722222222222</v>
      </c>
      <c r="F20" s="62">
        <v>0.49513888888888885</v>
      </c>
      <c r="G20" s="3"/>
      <c r="H20" s="11"/>
      <c r="I20" s="153">
        <v>0.5944444444444444</v>
      </c>
      <c r="J20" s="60">
        <f aca="true" t="shared" si="6" ref="J20:J27">AVERAGE(E20,D20)</f>
        <v>0.24756944444444445</v>
      </c>
      <c r="K20" s="61">
        <f aca="true" t="shared" si="7" ref="K20:K27">(+I20/3850)*1000</f>
        <v>0.1544011544011544</v>
      </c>
      <c r="L20" s="123">
        <f aca="true" t="shared" si="8" ref="L20:L27">+K20*4</f>
        <v>0.6176046176046176</v>
      </c>
      <c r="M20" s="123">
        <f aca="true" t="shared" si="9" ref="M20:M27">+K20*5</f>
        <v>0.772005772005772</v>
      </c>
    </row>
    <row r="21" spans="3:13" ht="24.75" customHeight="1">
      <c r="C21" s="48" t="s">
        <v>34</v>
      </c>
      <c r="D21" s="39">
        <v>0.24722222222222223</v>
      </c>
      <c r="E21" s="33">
        <f t="shared" si="5"/>
        <v>0.2597222222222222</v>
      </c>
      <c r="F21" s="62">
        <v>0.5069444444444444</v>
      </c>
      <c r="G21" s="3"/>
      <c r="H21" s="11"/>
      <c r="I21" s="153">
        <v>0.6048611111111112</v>
      </c>
      <c r="J21" s="60">
        <f t="shared" si="6"/>
        <v>0.2534722222222222</v>
      </c>
      <c r="K21" s="61">
        <f t="shared" si="7"/>
        <v>0.15710678210678214</v>
      </c>
      <c r="L21" s="123">
        <f t="shared" si="8"/>
        <v>0.6284271284271286</v>
      </c>
      <c r="M21" s="123">
        <f t="shared" si="9"/>
        <v>0.7855339105339108</v>
      </c>
    </row>
    <row r="22" spans="3:13" ht="24.75" customHeight="1">
      <c r="C22" s="48" t="s">
        <v>29</v>
      </c>
      <c r="D22" s="39">
        <v>0.26666666666666666</v>
      </c>
      <c r="E22" s="33">
        <f t="shared" si="5"/>
        <v>0.2708333333333333</v>
      </c>
      <c r="F22" s="62">
        <v>0.5375</v>
      </c>
      <c r="G22" s="3"/>
      <c r="H22" s="11"/>
      <c r="I22" s="153">
        <v>0.6458333333333334</v>
      </c>
      <c r="J22" s="60">
        <f t="shared" si="6"/>
        <v>0.26875</v>
      </c>
      <c r="K22" s="61">
        <f t="shared" si="7"/>
        <v>0.16774891774891776</v>
      </c>
      <c r="L22" s="123">
        <f t="shared" si="8"/>
        <v>0.670995670995671</v>
      </c>
      <c r="M22" s="123">
        <f t="shared" si="9"/>
        <v>0.8387445887445888</v>
      </c>
    </row>
    <row r="23" spans="3:13" ht="24.75" customHeight="1">
      <c r="C23" s="48" t="s">
        <v>10</v>
      </c>
      <c r="D23" s="39">
        <v>0.2604166666666667</v>
      </c>
      <c r="E23" s="33">
        <f t="shared" si="5"/>
        <v>0.2770833333333333</v>
      </c>
      <c r="F23" s="62">
        <v>0.5375</v>
      </c>
      <c r="G23" s="3"/>
      <c r="H23" s="11"/>
      <c r="I23" s="153">
        <v>0.6486111111111111</v>
      </c>
      <c r="J23" s="60">
        <f t="shared" si="6"/>
        <v>0.26875</v>
      </c>
      <c r="K23" s="61">
        <f t="shared" si="7"/>
        <v>0.16847041847041846</v>
      </c>
      <c r="L23" s="123">
        <f t="shared" si="8"/>
        <v>0.6738816738816739</v>
      </c>
      <c r="M23" s="123">
        <f t="shared" si="9"/>
        <v>0.8423520923520923</v>
      </c>
    </row>
    <row r="24" spans="3:13" ht="24.75" customHeight="1">
      <c r="C24" s="48" t="s">
        <v>79</v>
      </c>
      <c r="D24" s="39">
        <v>0.26875</v>
      </c>
      <c r="E24" s="33">
        <f t="shared" si="5"/>
        <v>0.28958333333333336</v>
      </c>
      <c r="F24" s="62">
        <v>0.5583333333333333</v>
      </c>
      <c r="G24" s="4"/>
      <c r="H24" s="11"/>
      <c r="I24" s="153">
        <v>0.6673611111111111</v>
      </c>
      <c r="J24" s="60">
        <f t="shared" si="6"/>
        <v>0.2791666666666667</v>
      </c>
      <c r="K24" s="61">
        <f t="shared" si="7"/>
        <v>0.17334054834054832</v>
      </c>
      <c r="L24" s="123">
        <f t="shared" si="8"/>
        <v>0.6933621933621933</v>
      </c>
      <c r="M24" s="123">
        <f t="shared" si="9"/>
        <v>0.8667027417027416</v>
      </c>
    </row>
    <row r="25" spans="3:13" ht="24.75" customHeight="1">
      <c r="C25" s="48" t="s">
        <v>50</v>
      </c>
      <c r="D25" s="39">
        <v>0.28055555555555556</v>
      </c>
      <c r="E25" s="33">
        <f t="shared" si="5"/>
        <v>0.28888888888888886</v>
      </c>
      <c r="F25" s="62">
        <v>0.5694444444444444</v>
      </c>
      <c r="G25" s="4"/>
      <c r="H25" s="11"/>
      <c r="I25" s="153">
        <v>0.6909722222222222</v>
      </c>
      <c r="J25" s="60">
        <f t="shared" si="6"/>
        <v>0.2847222222222222</v>
      </c>
      <c r="K25" s="61">
        <f t="shared" si="7"/>
        <v>0.17947330447330445</v>
      </c>
      <c r="L25" s="123">
        <f t="shared" si="8"/>
        <v>0.7178932178932178</v>
      </c>
      <c r="M25" s="123">
        <f t="shared" si="9"/>
        <v>0.8973665223665223</v>
      </c>
    </row>
    <row r="26" spans="3:13" ht="24.75" customHeight="1">
      <c r="C26" s="48" t="s">
        <v>71</v>
      </c>
      <c r="D26" s="39">
        <v>0.30972222222222223</v>
      </c>
      <c r="E26" s="33">
        <f t="shared" si="5"/>
        <v>0.3159722222222222</v>
      </c>
      <c r="F26" s="62">
        <v>0.6256944444444444</v>
      </c>
      <c r="G26" s="4"/>
      <c r="H26" s="11"/>
      <c r="I26" s="153">
        <v>0.7520833333333333</v>
      </c>
      <c r="J26" s="60">
        <f t="shared" si="6"/>
        <v>0.3128472222222222</v>
      </c>
      <c r="K26" s="61">
        <f t="shared" si="7"/>
        <v>0.19534632034632035</v>
      </c>
      <c r="L26" s="123">
        <f t="shared" si="8"/>
        <v>0.7813852813852814</v>
      </c>
      <c r="M26" s="123">
        <f t="shared" si="9"/>
        <v>0.9767316017316018</v>
      </c>
    </row>
    <row r="27" spans="3:13" ht="24.75" customHeight="1">
      <c r="C27" s="48" t="s">
        <v>51</v>
      </c>
      <c r="D27" s="39">
        <v>0.3201388888888889</v>
      </c>
      <c r="E27" s="33">
        <f t="shared" si="5"/>
        <v>0.34861111111111104</v>
      </c>
      <c r="F27" s="62">
        <v>0.66875</v>
      </c>
      <c r="G27" s="4"/>
      <c r="H27" s="11"/>
      <c r="I27" s="153">
        <v>0.8013888888888889</v>
      </c>
      <c r="J27" s="60">
        <f t="shared" si="6"/>
        <v>0.334375</v>
      </c>
      <c r="K27" s="61">
        <f t="shared" si="7"/>
        <v>0.20815295815295817</v>
      </c>
      <c r="L27" s="123">
        <f t="shared" si="8"/>
        <v>0.8326118326118327</v>
      </c>
      <c r="M27" s="123">
        <f t="shared" si="9"/>
        <v>1.0407647907647908</v>
      </c>
    </row>
    <row r="28" spans="3:11" ht="24.75" customHeight="1" thickBot="1">
      <c r="C28" s="115" t="s">
        <v>47</v>
      </c>
      <c r="D28" s="54"/>
      <c r="E28" s="57"/>
      <c r="F28" s="116"/>
      <c r="G28" s="50"/>
      <c r="H28" s="52"/>
      <c r="I28" s="154"/>
      <c r="J28" s="57"/>
      <c r="K28" s="58"/>
    </row>
    <row r="29" spans="3:13" ht="24.75" customHeight="1">
      <c r="C29" s="127" t="s">
        <v>28</v>
      </c>
      <c r="D29" s="138" t="s">
        <v>105</v>
      </c>
      <c r="E29" s="128"/>
      <c r="F29" s="133"/>
      <c r="G29" s="134"/>
      <c r="H29" s="130"/>
      <c r="I29" s="156" t="s">
        <v>106</v>
      </c>
      <c r="J29" s="135"/>
      <c r="K29" s="130"/>
      <c r="L29" t="s">
        <v>107</v>
      </c>
      <c r="M29" s="40" t="s">
        <v>108</v>
      </c>
    </row>
    <row r="30" spans="3:13" ht="24.75" customHeight="1">
      <c r="C30" s="10" t="s">
        <v>83</v>
      </c>
      <c r="D30" s="137">
        <v>0.2625</v>
      </c>
      <c r="E30" s="33"/>
      <c r="F30" s="35"/>
      <c r="G30" s="45"/>
      <c r="H30" s="36"/>
      <c r="I30" s="157" t="s">
        <v>98</v>
      </c>
      <c r="J30" s="60"/>
      <c r="K30" s="61">
        <f>(+I30/2840)*1000</f>
        <v>0.1672535211267606</v>
      </c>
      <c r="L30" s="123">
        <f>+K30*3</f>
        <v>0.5017605633802817</v>
      </c>
      <c r="M30" s="123">
        <f>+K30*4</f>
        <v>0.6690140845070424</v>
      </c>
    </row>
    <row r="31" spans="3:13" ht="24.75" customHeight="1">
      <c r="C31" s="48" t="s">
        <v>70</v>
      </c>
      <c r="D31" s="39">
        <v>0.28055555555555556</v>
      </c>
      <c r="E31" s="4"/>
      <c r="F31" s="4"/>
      <c r="G31" s="3"/>
      <c r="H31" s="11"/>
      <c r="I31" s="158" t="s">
        <v>100</v>
      </c>
      <c r="J31" s="60"/>
      <c r="K31" s="61">
        <f>(+I31/2840)*1000</f>
        <v>0.17483372456964005</v>
      </c>
      <c r="L31" s="123">
        <f>+K31*3</f>
        <v>0.5245011737089201</v>
      </c>
      <c r="M31" s="123">
        <f>+K31*4</f>
        <v>0.6993348982785602</v>
      </c>
    </row>
    <row r="32" spans="3:13" ht="24.75" customHeight="1">
      <c r="C32" s="10" t="s">
        <v>69</v>
      </c>
      <c r="D32" s="39">
        <v>0.28402777777777777</v>
      </c>
      <c r="E32" s="33"/>
      <c r="F32" s="35"/>
      <c r="G32" s="45"/>
      <c r="H32" s="36"/>
      <c r="I32" s="157" t="s">
        <v>99</v>
      </c>
      <c r="J32" s="60"/>
      <c r="K32" s="61">
        <f>(+I32/2840)*1000</f>
        <v>0.1763008607198748</v>
      </c>
      <c r="L32" s="123">
        <f>+K32*3</f>
        <v>0.5289025821596244</v>
      </c>
      <c r="M32" s="123">
        <f>+K32*4</f>
        <v>0.7052034428794992</v>
      </c>
    </row>
    <row r="33" spans="3:13" ht="24.75" customHeight="1">
      <c r="C33" s="115" t="s">
        <v>81</v>
      </c>
      <c r="D33" s="54">
        <v>0.32916666666666666</v>
      </c>
      <c r="E33" s="50"/>
      <c r="F33" s="50"/>
      <c r="G33" s="51"/>
      <c r="H33" s="52"/>
      <c r="I33" s="159" t="s">
        <v>101</v>
      </c>
      <c r="J33" s="124"/>
      <c r="K33" s="61">
        <f>(+I33/2840)*1000</f>
        <v>0.20539906103286387</v>
      </c>
      <c r="L33" s="123">
        <f>+K33*3</f>
        <v>0.6161971830985916</v>
      </c>
      <c r="M33" s="123">
        <f>+K33*4</f>
        <v>0.8215962441314555</v>
      </c>
    </row>
    <row r="34" spans="3:11" ht="24.75" customHeight="1" thickBot="1">
      <c r="C34" s="12"/>
      <c r="D34" s="23"/>
      <c r="E34" s="22"/>
      <c r="F34" s="22"/>
      <c r="G34" s="13"/>
      <c r="H34" s="14"/>
      <c r="I34" s="160"/>
      <c r="J34" s="22"/>
      <c r="K34" s="14"/>
    </row>
  </sheetData>
  <sheetProtection/>
  <printOptions/>
  <pageMargins left="0.5" right="0.5" top="0.75" bottom="0.5" header="0.5" footer="0.5"/>
  <pageSetup fitToHeight="1" fitToWidth="1" orientation="portrait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6:L36"/>
  <sheetViews>
    <sheetView zoomScalePageLayoutView="0" workbookViewId="0" topLeftCell="B23">
      <selection activeCell="F32" sqref="F32"/>
    </sheetView>
  </sheetViews>
  <sheetFormatPr defaultColWidth="11.00390625" defaultRowHeight="15.75"/>
  <cols>
    <col min="1" max="2" width="11.00390625" style="0" customWidth="1"/>
    <col min="3" max="3" width="18.50390625" style="0" customWidth="1"/>
    <col min="4" max="4" width="13.875" style="0" customWidth="1"/>
    <col min="5" max="5" width="10.50390625" style="0" customWidth="1"/>
    <col min="6" max="6" width="10.50390625" style="40" customWidth="1"/>
    <col min="7" max="7" width="10.50390625" style="0" customWidth="1"/>
    <col min="8" max="8" width="10.50390625" style="40" customWidth="1"/>
    <col min="9" max="9" width="10.50390625" style="147" customWidth="1"/>
    <col min="10" max="10" width="10.625" style="0" customWidth="1"/>
    <col min="11" max="11" width="12.00390625" style="0" customWidth="1"/>
    <col min="12" max="12" width="11.00390625" style="40" customWidth="1"/>
  </cols>
  <sheetData>
    <row r="5" ht="16.5" thickBot="1"/>
    <row r="6" spans="3:11" ht="21" customHeight="1">
      <c r="C6" s="15" t="s">
        <v>116</v>
      </c>
      <c r="D6" s="27" t="s">
        <v>117</v>
      </c>
      <c r="E6" s="27"/>
      <c r="F6" s="98"/>
      <c r="G6" s="27"/>
      <c r="H6" s="164"/>
      <c r="I6" s="148" t="s">
        <v>47</v>
      </c>
      <c r="J6" s="27"/>
      <c r="K6" s="16"/>
    </row>
    <row r="7" spans="3:11" ht="21" customHeight="1">
      <c r="C7" s="17" t="s">
        <v>37</v>
      </c>
      <c r="D7" t="s">
        <v>47</v>
      </c>
      <c r="E7" s="1"/>
      <c r="F7" s="99"/>
      <c r="G7" s="144" t="s">
        <v>111</v>
      </c>
      <c r="H7" s="165"/>
      <c r="I7" s="149"/>
      <c r="J7" s="1"/>
      <c r="K7" s="18"/>
    </row>
    <row r="8" spans="3:12" ht="19.5" customHeight="1" thickBot="1">
      <c r="C8" s="7" t="s">
        <v>47</v>
      </c>
      <c r="D8" s="126" t="s">
        <v>47</v>
      </c>
      <c r="E8" s="2"/>
      <c r="F8" s="100"/>
      <c r="G8" s="122" t="s">
        <v>112</v>
      </c>
      <c r="H8" s="118" t="s">
        <v>47</v>
      </c>
      <c r="I8" s="150"/>
      <c r="J8" s="2"/>
      <c r="K8" s="19"/>
      <c r="L8" s="145" t="s">
        <v>113</v>
      </c>
    </row>
    <row r="9" spans="3:12" ht="21.75" customHeight="1" thickTop="1">
      <c r="C9" s="47" t="s">
        <v>121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151" t="s">
        <v>53</v>
      </c>
      <c r="J9" s="28" t="s">
        <v>54</v>
      </c>
      <c r="K9" s="25" t="s">
        <v>24</v>
      </c>
      <c r="L9" s="145" t="s">
        <v>114</v>
      </c>
    </row>
    <row r="10" spans="3:12" ht="21.75" customHeight="1">
      <c r="C10" s="56" t="s">
        <v>12</v>
      </c>
      <c r="D10" s="59">
        <v>0.20486111111111113</v>
      </c>
      <c r="E10" s="33">
        <f aca="true" t="shared" si="0" ref="E10:E16">+F10-D10</f>
        <v>0.23750000000000002</v>
      </c>
      <c r="F10" s="62">
        <v>0.44236111111111115</v>
      </c>
      <c r="G10" s="33">
        <f aca="true" t="shared" si="1" ref="G10:G16">+H10-F10</f>
        <v>0.22916666666666669</v>
      </c>
      <c r="H10" s="61">
        <v>0.6715277777777778</v>
      </c>
      <c r="I10" s="152">
        <v>0.6965277777777777</v>
      </c>
      <c r="J10" s="33">
        <f aca="true" t="shared" si="2" ref="J10:J16">AVERAGE(G10,E10,D10)</f>
        <v>0.22384259259259262</v>
      </c>
      <c r="K10" s="34">
        <f>(+I10/5000)*1000</f>
        <v>0.13930555555555554</v>
      </c>
      <c r="L10" s="146">
        <f>AVERAGE(E10,G10)</f>
        <v>0.23333333333333334</v>
      </c>
    </row>
    <row r="11" spans="3:12" ht="24.75" customHeight="1">
      <c r="C11" s="48" t="s">
        <v>68</v>
      </c>
      <c r="D11" s="39">
        <v>0.20833333333333334</v>
      </c>
      <c r="E11" s="33">
        <f t="shared" si="0"/>
        <v>0.24097222222222223</v>
      </c>
      <c r="F11" s="62">
        <v>0.44930555555555557</v>
      </c>
      <c r="G11" s="33">
        <f t="shared" si="1"/>
        <v>0.23194444444444445</v>
      </c>
      <c r="H11" s="34">
        <v>0.68125</v>
      </c>
      <c r="I11" s="153">
        <v>0.7034722222222222</v>
      </c>
      <c r="J11" s="33">
        <f t="shared" si="2"/>
        <v>0.22708333333333333</v>
      </c>
      <c r="K11" s="34">
        <f aca="true" t="shared" si="3" ref="K11:K16">(+I11/5000)*1000</f>
        <v>0.14069444444444443</v>
      </c>
      <c r="L11" s="146">
        <f aca="true" t="shared" si="4" ref="L11:L16">AVERAGE(E11,G11)</f>
        <v>0.23645833333333333</v>
      </c>
    </row>
    <row r="12" spans="3:12" ht="24.75" customHeight="1">
      <c r="C12" s="48" t="s">
        <v>32</v>
      </c>
      <c r="D12" s="39">
        <v>0.20833333333333334</v>
      </c>
      <c r="E12" s="33">
        <f t="shared" si="0"/>
        <v>0.25277777777777777</v>
      </c>
      <c r="F12" s="62">
        <v>0.4611111111111111</v>
      </c>
      <c r="G12" s="33">
        <f t="shared" si="1"/>
        <v>0.2520833333333334</v>
      </c>
      <c r="H12" s="34">
        <v>0.7131944444444445</v>
      </c>
      <c r="I12" s="153">
        <v>0.7423611111111111</v>
      </c>
      <c r="J12" s="33">
        <f t="shared" si="2"/>
        <v>0.23773148148148152</v>
      </c>
      <c r="K12" s="34">
        <f t="shared" si="3"/>
        <v>0.14847222222222223</v>
      </c>
      <c r="L12" s="146">
        <f t="shared" si="4"/>
        <v>0.2524305555555556</v>
      </c>
    </row>
    <row r="13" spans="3:12" ht="24.75" customHeight="1">
      <c r="C13" s="48" t="s">
        <v>21</v>
      </c>
      <c r="D13" s="39">
        <v>0.22916666666666666</v>
      </c>
      <c r="E13" s="33">
        <f t="shared" si="0"/>
        <v>0.2680555555555556</v>
      </c>
      <c r="F13" s="62">
        <v>0.49722222222222223</v>
      </c>
      <c r="G13" s="33">
        <f t="shared" si="1"/>
        <v>0.25277777777777777</v>
      </c>
      <c r="H13" s="34">
        <v>0.75</v>
      </c>
      <c r="I13" s="153">
        <v>0.7763888888888889</v>
      </c>
      <c r="J13" s="33">
        <f t="shared" si="2"/>
        <v>0.25</v>
      </c>
      <c r="K13" s="34">
        <f t="shared" si="3"/>
        <v>0.1552777777777778</v>
      </c>
      <c r="L13" s="146">
        <f t="shared" si="4"/>
        <v>0.2604166666666667</v>
      </c>
    </row>
    <row r="14" spans="3:12" ht="24.75" customHeight="1">
      <c r="C14" s="48" t="s">
        <v>13</v>
      </c>
      <c r="D14" s="39">
        <v>0.22083333333333333</v>
      </c>
      <c r="E14" s="33">
        <f t="shared" si="0"/>
        <v>0.27222222222222225</v>
      </c>
      <c r="F14" s="62">
        <v>0.4930555555555556</v>
      </c>
      <c r="G14" s="33">
        <f t="shared" si="1"/>
        <v>0.2652777777777777</v>
      </c>
      <c r="H14" s="34">
        <v>0.7583333333333333</v>
      </c>
      <c r="I14" s="153">
        <v>0.7888888888888889</v>
      </c>
      <c r="J14" s="33">
        <f t="shared" si="2"/>
        <v>0.25277777777777777</v>
      </c>
      <c r="K14" s="34">
        <f t="shared" si="3"/>
        <v>0.15777777777777777</v>
      </c>
      <c r="L14" s="146">
        <f t="shared" si="4"/>
        <v>0.26875</v>
      </c>
    </row>
    <row r="15" spans="3:12" ht="24.75" customHeight="1">
      <c r="C15" s="48" t="s">
        <v>20</v>
      </c>
      <c r="D15" s="39">
        <v>0.22916666666666666</v>
      </c>
      <c r="E15" s="33">
        <f t="shared" si="0"/>
        <v>0.2680555555555556</v>
      </c>
      <c r="F15" s="62">
        <v>0.49722222222222223</v>
      </c>
      <c r="G15" s="33">
        <f t="shared" si="1"/>
        <v>0.27013888888888893</v>
      </c>
      <c r="H15" s="34">
        <v>0.7673611111111112</v>
      </c>
      <c r="I15" s="153">
        <v>0.7958333333333334</v>
      </c>
      <c r="J15" s="33">
        <f t="shared" si="2"/>
        <v>0.25578703703703703</v>
      </c>
      <c r="K15" s="34">
        <f t="shared" si="3"/>
        <v>0.15916666666666668</v>
      </c>
      <c r="L15" s="146">
        <f t="shared" si="4"/>
        <v>0.26909722222222227</v>
      </c>
    </row>
    <row r="16" spans="3:12" ht="24.75" customHeight="1">
      <c r="C16" s="48" t="s">
        <v>9</v>
      </c>
      <c r="D16" s="39">
        <v>0.23263888888888887</v>
      </c>
      <c r="E16" s="33">
        <f t="shared" si="0"/>
        <v>0.2763888888888889</v>
      </c>
      <c r="F16" s="62">
        <v>0.5090277777777777</v>
      </c>
      <c r="G16" s="33">
        <f t="shared" si="1"/>
        <v>0.2680555555555555</v>
      </c>
      <c r="H16" s="34">
        <v>0.7770833333333332</v>
      </c>
      <c r="I16" s="153">
        <v>0.8083333333333332</v>
      </c>
      <c r="J16" s="33">
        <f t="shared" si="2"/>
        <v>0.25902777777777775</v>
      </c>
      <c r="K16" s="34">
        <f t="shared" si="3"/>
        <v>0.16166666666666665</v>
      </c>
      <c r="L16" s="146">
        <f t="shared" si="4"/>
        <v>0.2722222222222222</v>
      </c>
    </row>
    <row r="17" spans="3:12" ht="24.75" customHeight="1" thickBot="1">
      <c r="C17" s="79" t="s">
        <v>47</v>
      </c>
      <c r="D17" s="54"/>
      <c r="E17" s="57"/>
      <c r="F17" s="116"/>
      <c r="G17" s="57"/>
      <c r="H17" s="67"/>
      <c r="I17" s="154"/>
      <c r="J17" s="57"/>
      <c r="K17" s="58"/>
      <c r="L17" s="145" t="s">
        <v>47</v>
      </c>
    </row>
    <row r="18" spans="3:12" ht="24.75" customHeight="1">
      <c r="C18" s="127" t="s">
        <v>122</v>
      </c>
      <c r="D18" s="136" t="s">
        <v>47</v>
      </c>
      <c r="E18" s="128"/>
      <c r="F18" s="129"/>
      <c r="G18" s="128"/>
      <c r="H18" s="130"/>
      <c r="I18" s="155" t="s">
        <v>47</v>
      </c>
      <c r="J18" s="128"/>
      <c r="K18" s="131"/>
      <c r="L18" s="145" t="s">
        <v>47</v>
      </c>
    </row>
    <row r="19" spans="3:12" ht="24.75" customHeight="1">
      <c r="C19" s="125" t="s">
        <v>11</v>
      </c>
      <c r="D19" s="39">
        <v>0.22916666666666666</v>
      </c>
      <c r="E19" s="33">
        <f aca="true" t="shared" si="5" ref="E19:E25">+F19-D19</f>
        <v>0.2583333333333333</v>
      </c>
      <c r="F19" s="62">
        <v>0.4875</v>
      </c>
      <c r="G19" s="33">
        <f aca="true" t="shared" si="6" ref="G19:G25">+H19-F19</f>
        <v>0.2527777777777777</v>
      </c>
      <c r="H19" s="34">
        <v>0.7402777777777777</v>
      </c>
      <c r="I19" s="153">
        <v>0.7715277777777777</v>
      </c>
      <c r="J19" s="33">
        <f aca="true" t="shared" si="7" ref="J19:J25">AVERAGE(G19,E19,D19)</f>
        <v>0.24675925925925923</v>
      </c>
      <c r="K19" s="34">
        <f aca="true" t="shared" si="8" ref="K19:K25">(+I19/5000)*1000</f>
        <v>0.15430555555555553</v>
      </c>
      <c r="L19" s="146">
        <f aca="true" t="shared" si="9" ref="L19:L25">AVERAGE(E19,G19)</f>
        <v>0.25555555555555554</v>
      </c>
    </row>
    <row r="20" spans="3:12" ht="24.75" customHeight="1">
      <c r="C20" s="125" t="s">
        <v>33</v>
      </c>
      <c r="D20" s="39">
        <v>0.2354166666666667</v>
      </c>
      <c r="E20" s="33">
        <f t="shared" si="5"/>
        <v>0.26736111111111105</v>
      </c>
      <c r="F20" s="62">
        <v>0.5027777777777778</v>
      </c>
      <c r="G20" s="33">
        <f t="shared" si="6"/>
        <v>0.26527777777777783</v>
      </c>
      <c r="H20" s="34">
        <v>0.7680555555555556</v>
      </c>
      <c r="I20" s="153">
        <v>0.79375</v>
      </c>
      <c r="J20" s="33">
        <f t="shared" si="7"/>
        <v>0.25601851851851853</v>
      </c>
      <c r="K20" s="34">
        <f t="shared" si="8"/>
        <v>0.15874999999999997</v>
      </c>
      <c r="L20" s="146">
        <f t="shared" si="9"/>
        <v>0.26631944444444444</v>
      </c>
    </row>
    <row r="21" spans="3:12" ht="24.75" customHeight="1">
      <c r="C21" s="125" t="s">
        <v>34</v>
      </c>
      <c r="D21" s="39">
        <v>0.2354166666666667</v>
      </c>
      <c r="E21" s="33">
        <f t="shared" si="5"/>
        <v>0.28402777777777777</v>
      </c>
      <c r="F21" s="62">
        <v>0.5194444444444445</v>
      </c>
      <c r="G21" s="33">
        <f t="shared" si="6"/>
        <v>0.2833333333333332</v>
      </c>
      <c r="H21" s="34">
        <v>0.8027777777777777</v>
      </c>
      <c r="I21" s="153">
        <v>0.8319444444444444</v>
      </c>
      <c r="J21" s="33">
        <f t="shared" si="7"/>
        <v>0.26759259259259255</v>
      </c>
      <c r="K21" s="34">
        <f t="shared" si="8"/>
        <v>0.1663888888888889</v>
      </c>
      <c r="L21" s="146">
        <f t="shared" si="9"/>
        <v>0.2836805555555555</v>
      </c>
    </row>
    <row r="22" spans="3:12" ht="24.75" customHeight="1">
      <c r="C22" s="125" t="s">
        <v>59</v>
      </c>
      <c r="D22" s="39">
        <v>0.2548611111111111</v>
      </c>
      <c r="E22" s="33">
        <f t="shared" si="5"/>
        <v>0.2881944444444444</v>
      </c>
      <c r="F22" s="62">
        <v>0.5430555555555555</v>
      </c>
      <c r="G22" s="33">
        <f t="shared" si="6"/>
        <v>0.2680555555555555</v>
      </c>
      <c r="H22" s="34">
        <v>0.811111111111111</v>
      </c>
      <c r="I22" s="153">
        <v>0.8395833333333332</v>
      </c>
      <c r="J22" s="33">
        <f t="shared" si="7"/>
        <v>0.2703703703703703</v>
      </c>
      <c r="K22" s="34">
        <f t="shared" si="8"/>
        <v>0.16791666666666663</v>
      </c>
      <c r="L22" s="146">
        <f t="shared" si="9"/>
        <v>0.27812499999999996</v>
      </c>
    </row>
    <row r="23" spans="3:12" ht="24.75" customHeight="1">
      <c r="C23" s="125" t="s">
        <v>128</v>
      </c>
      <c r="D23" s="39">
        <v>0.26180555555555557</v>
      </c>
      <c r="E23" s="33">
        <f t="shared" si="5"/>
        <v>0.30069444444444443</v>
      </c>
      <c r="F23" s="62">
        <v>0.5625</v>
      </c>
      <c r="G23" s="33">
        <f t="shared" si="6"/>
        <v>0.27361111111111114</v>
      </c>
      <c r="H23" s="34">
        <v>0.8361111111111111</v>
      </c>
      <c r="I23" s="153">
        <v>0.8659722222222223</v>
      </c>
      <c r="J23" s="33">
        <f t="shared" si="7"/>
        <v>0.27870370370370373</v>
      </c>
      <c r="K23" s="34">
        <f t="shared" si="8"/>
        <v>0.17319444444444446</v>
      </c>
      <c r="L23" s="146">
        <f t="shared" si="9"/>
        <v>0.2871527777777778</v>
      </c>
    </row>
    <row r="24" spans="3:12" ht="24.75" customHeight="1">
      <c r="C24" s="125" t="s">
        <v>126</v>
      </c>
      <c r="D24" s="39">
        <v>0.26180555555555557</v>
      </c>
      <c r="E24" s="33">
        <f t="shared" si="5"/>
        <v>0.32430555555555557</v>
      </c>
      <c r="F24" s="62">
        <v>0.5861111111111111</v>
      </c>
      <c r="G24" s="33">
        <f t="shared" si="6"/>
        <v>0.3277777777777777</v>
      </c>
      <c r="H24" s="34">
        <v>0.9138888888888889</v>
      </c>
      <c r="I24" s="153">
        <v>0.95</v>
      </c>
      <c r="J24" s="33">
        <f t="shared" si="7"/>
        <v>0.30462962962962964</v>
      </c>
      <c r="K24" s="34">
        <f t="shared" si="8"/>
        <v>0.18999999999999997</v>
      </c>
      <c r="L24" s="146">
        <f t="shared" si="9"/>
        <v>0.3260416666666667</v>
      </c>
    </row>
    <row r="25" spans="3:12" ht="24.75" customHeight="1">
      <c r="C25" s="125" t="s">
        <v>124</v>
      </c>
      <c r="D25" s="39">
        <v>0.2548611111111111</v>
      </c>
      <c r="E25" s="33">
        <f t="shared" si="5"/>
        <v>0.3076388888888889</v>
      </c>
      <c r="F25" s="62">
        <v>0.5625</v>
      </c>
      <c r="G25" s="33">
        <f t="shared" si="6"/>
        <v>0.3930555555555556</v>
      </c>
      <c r="H25" s="34">
        <v>0.9555555555555556</v>
      </c>
      <c r="I25" s="153">
        <v>0.9881944444444444</v>
      </c>
      <c r="J25" s="33">
        <f t="shared" si="7"/>
        <v>0.31851851851851853</v>
      </c>
      <c r="K25" s="34">
        <f t="shared" si="8"/>
        <v>0.1976388888888889</v>
      </c>
      <c r="L25" s="146">
        <f t="shared" si="9"/>
        <v>0.35034722222222225</v>
      </c>
    </row>
    <row r="26" spans="3:11" ht="24.75" customHeight="1" thickBot="1">
      <c r="C26" s="115" t="s">
        <v>47</v>
      </c>
      <c r="D26" s="54"/>
      <c r="E26" s="57"/>
      <c r="F26" s="116"/>
      <c r="G26" s="50"/>
      <c r="H26" s="67"/>
      <c r="I26" s="154"/>
      <c r="J26" s="57"/>
      <c r="K26" s="58"/>
    </row>
    <row r="27" spans="3:12" ht="24.75" customHeight="1">
      <c r="C27" s="127" t="s">
        <v>123</v>
      </c>
      <c r="D27" s="138" t="s">
        <v>47</v>
      </c>
      <c r="E27" s="128"/>
      <c r="F27" s="133"/>
      <c r="G27" s="134"/>
      <c r="H27" s="130"/>
      <c r="I27" s="156" t="s">
        <v>108</v>
      </c>
      <c r="J27" s="135"/>
      <c r="K27" s="130"/>
      <c r="L27" s="40" t="s">
        <v>47</v>
      </c>
    </row>
    <row r="28" spans="3:12" ht="24.75" customHeight="1">
      <c r="C28" s="125" t="s">
        <v>79</v>
      </c>
      <c r="D28" s="39">
        <v>0.2659722222222222</v>
      </c>
      <c r="E28" s="33">
        <f aca="true" t="shared" si="10" ref="E28:E35">+F28-D28</f>
        <v>0.30069444444444443</v>
      </c>
      <c r="F28" s="33">
        <v>0.5666666666666667</v>
      </c>
      <c r="G28" s="3"/>
      <c r="H28" s="36"/>
      <c r="I28" s="158">
        <v>0.7055555555555556</v>
      </c>
      <c r="J28" s="33">
        <f>AVERAGE(E28,D28)</f>
        <v>0.2833333333333333</v>
      </c>
      <c r="K28" s="61">
        <f>(+I28/4000)*1000</f>
        <v>0.1763888888888889</v>
      </c>
      <c r="L28" s="123"/>
    </row>
    <row r="29" spans="3:12" ht="24.75" customHeight="1">
      <c r="C29" s="162" t="s">
        <v>8</v>
      </c>
      <c r="D29" s="39">
        <v>0.2659722222222222</v>
      </c>
      <c r="E29" s="33">
        <f t="shared" si="10"/>
        <v>0.30069444444444443</v>
      </c>
      <c r="F29" s="33">
        <v>0.5666666666666667</v>
      </c>
      <c r="G29" s="3"/>
      <c r="H29" s="36"/>
      <c r="I29" s="158">
        <v>0.7083333333333334</v>
      </c>
      <c r="J29" s="33">
        <f aca="true" t="shared" si="11" ref="J29:J35">AVERAGE(E29,D29)</f>
        <v>0.2833333333333333</v>
      </c>
      <c r="K29" s="61">
        <f aca="true" t="shared" si="12" ref="K29:K35">(+I29/4000)*1000</f>
        <v>0.17708333333333334</v>
      </c>
      <c r="L29" s="123"/>
    </row>
    <row r="30" spans="3:12" ht="24.75" customHeight="1">
      <c r="C30" s="125" t="s">
        <v>69</v>
      </c>
      <c r="D30" s="54">
        <v>0.2777777777777778</v>
      </c>
      <c r="E30" s="33">
        <f t="shared" si="10"/>
        <v>0.2993055555555555</v>
      </c>
      <c r="F30" s="57">
        <v>0.5770833333333333</v>
      </c>
      <c r="G30" s="51"/>
      <c r="H30" s="67"/>
      <c r="I30" s="158">
        <v>0.7208333333333333</v>
      </c>
      <c r="J30" s="33">
        <f t="shared" si="11"/>
        <v>0.28854166666666664</v>
      </c>
      <c r="K30" s="61">
        <f t="shared" si="12"/>
        <v>0.18020833333333333</v>
      </c>
      <c r="L30" s="123"/>
    </row>
    <row r="31" spans="3:12" ht="24.75" customHeight="1">
      <c r="C31" s="125" t="s">
        <v>70</v>
      </c>
      <c r="D31" s="54">
        <v>0.27708333333333335</v>
      </c>
      <c r="E31" s="33">
        <f t="shared" si="10"/>
        <v>0.30347222222222225</v>
      </c>
      <c r="F31" s="57">
        <v>0.5805555555555556</v>
      </c>
      <c r="G31" s="102"/>
      <c r="H31" s="67"/>
      <c r="I31" s="158">
        <v>0.7284722222222223</v>
      </c>
      <c r="J31" s="33">
        <f t="shared" si="11"/>
        <v>0.2902777777777778</v>
      </c>
      <c r="K31" s="61">
        <f t="shared" si="12"/>
        <v>0.18211805555555557</v>
      </c>
      <c r="L31" s="123"/>
    </row>
    <row r="32" spans="3:12" ht="24.75" customHeight="1">
      <c r="C32" s="125" t="s">
        <v>71</v>
      </c>
      <c r="D32" s="54">
        <v>0.3194444444444445</v>
      </c>
      <c r="E32" s="33">
        <f t="shared" si="10"/>
        <v>0.35694444444444445</v>
      </c>
      <c r="F32" s="57">
        <v>0.6763888888888889</v>
      </c>
      <c r="G32" s="51"/>
      <c r="H32" s="67"/>
      <c r="I32" s="158">
        <v>0.8409722222222222</v>
      </c>
      <c r="J32" s="33">
        <f t="shared" si="11"/>
        <v>0.33819444444444446</v>
      </c>
      <c r="K32" s="61">
        <f t="shared" si="12"/>
        <v>0.21024305555555556</v>
      </c>
      <c r="L32" s="123"/>
    </row>
    <row r="33" spans="3:12" ht="24.75" customHeight="1">
      <c r="C33" s="125" t="s">
        <v>125</v>
      </c>
      <c r="D33" s="54">
        <v>0.3194444444444445</v>
      </c>
      <c r="E33" s="33">
        <f t="shared" si="10"/>
        <v>0.35694444444444445</v>
      </c>
      <c r="F33" s="57">
        <v>0.6763888888888889</v>
      </c>
      <c r="G33" s="51"/>
      <c r="H33" s="67"/>
      <c r="I33" s="158">
        <v>0.84375</v>
      </c>
      <c r="J33" s="33">
        <f t="shared" si="11"/>
        <v>0.33819444444444446</v>
      </c>
      <c r="K33" s="61">
        <f t="shared" si="12"/>
        <v>0.2109375</v>
      </c>
      <c r="L33" s="123"/>
    </row>
    <row r="34" spans="3:12" ht="24.75" customHeight="1">
      <c r="C34" s="125" t="s">
        <v>81</v>
      </c>
      <c r="D34" s="54">
        <v>0.34375</v>
      </c>
      <c r="E34" s="33">
        <f t="shared" si="10"/>
        <v>0.39097222222222217</v>
      </c>
      <c r="F34" s="57">
        <v>0.7347222222222222</v>
      </c>
      <c r="G34" s="51"/>
      <c r="H34" s="67"/>
      <c r="I34" s="158">
        <v>0.9083333333333333</v>
      </c>
      <c r="J34" s="33">
        <f t="shared" si="11"/>
        <v>0.3673611111111111</v>
      </c>
      <c r="K34" s="61">
        <f t="shared" si="12"/>
        <v>0.22708333333333333</v>
      </c>
      <c r="L34" s="123"/>
    </row>
    <row r="35" spans="3:12" ht="24.75" customHeight="1">
      <c r="C35" s="125" t="s">
        <v>127</v>
      </c>
      <c r="D35" s="54">
        <v>0.4395833333333334</v>
      </c>
      <c r="E35" s="33">
        <f t="shared" si="10"/>
        <v>0.5645833333333332</v>
      </c>
      <c r="F35" s="166" t="s">
        <v>129</v>
      </c>
      <c r="G35" s="51"/>
      <c r="H35" s="67"/>
      <c r="I35" s="158" t="s">
        <v>130</v>
      </c>
      <c r="J35" s="33">
        <f t="shared" si="11"/>
        <v>0.5020833333333333</v>
      </c>
      <c r="K35" s="61">
        <f t="shared" si="12"/>
        <v>0.3128472222222222</v>
      </c>
      <c r="L35" s="123"/>
    </row>
    <row r="36" spans="3:11" ht="24.75" customHeight="1" thickBot="1">
      <c r="C36" s="12"/>
      <c r="D36" s="23"/>
      <c r="E36" s="22"/>
      <c r="F36" s="37"/>
      <c r="G36" s="13"/>
      <c r="H36" s="38"/>
      <c r="I36" s="163"/>
      <c r="J36" s="74"/>
      <c r="K36" s="72"/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8"/>
  <sheetViews>
    <sheetView zoomScalePageLayoutView="0" workbookViewId="0" topLeftCell="A1">
      <selection activeCell="H19" sqref="H19:I19"/>
    </sheetView>
  </sheetViews>
  <sheetFormatPr defaultColWidth="11.00390625" defaultRowHeight="15.75"/>
  <cols>
    <col min="1" max="2" width="11.00390625" style="0" customWidth="1"/>
    <col min="3" max="3" width="21.375" style="0" customWidth="1"/>
    <col min="4" max="5" width="11.00390625" style="0" customWidth="1"/>
    <col min="6" max="6" width="13.375" style="0" customWidth="1"/>
    <col min="7" max="7" width="11.00390625" style="40" customWidth="1"/>
    <col min="8" max="8" width="11.00390625" style="0" customWidth="1"/>
    <col min="9" max="9" width="12.625" style="0" customWidth="1"/>
  </cols>
  <sheetData>
    <row r="5" ht="16.5" thickBot="1"/>
    <row r="6" spans="3:9" ht="18" customHeight="1">
      <c r="C6" s="15" t="s">
        <v>116</v>
      </c>
      <c r="D6" s="27" t="s">
        <v>117</v>
      </c>
      <c r="E6" s="27"/>
      <c r="F6" s="5"/>
      <c r="G6" s="93" t="s">
        <v>47</v>
      </c>
      <c r="H6" s="27"/>
      <c r="I6" s="16"/>
    </row>
    <row r="7" spans="3:9" ht="15.75">
      <c r="C7" s="17" t="s">
        <v>37</v>
      </c>
      <c r="F7" s="6"/>
      <c r="G7" s="94"/>
      <c r="H7" s="53"/>
      <c r="I7" s="18"/>
    </row>
    <row r="8" spans="3:9" ht="27.75" customHeight="1" thickBot="1">
      <c r="C8" s="7" t="s">
        <v>47</v>
      </c>
      <c r="D8" s="2"/>
      <c r="E8" s="2"/>
      <c r="F8" s="8"/>
      <c r="G8" s="95"/>
      <c r="H8" s="2"/>
      <c r="I8" s="19"/>
    </row>
    <row r="9" spans="3:9" ht="16.5" thickTop="1">
      <c r="C9" s="47" t="s">
        <v>119</v>
      </c>
      <c r="D9" s="24" t="s">
        <v>52</v>
      </c>
      <c r="E9" s="28" t="s">
        <v>15</v>
      </c>
      <c r="F9" s="25" t="s">
        <v>16</v>
      </c>
      <c r="G9" s="26" t="s">
        <v>53</v>
      </c>
      <c r="H9" s="28" t="s">
        <v>54</v>
      </c>
      <c r="I9" s="25" t="s">
        <v>24</v>
      </c>
    </row>
    <row r="10" spans="3:9" ht="27.75" customHeight="1">
      <c r="C10" s="48" t="s">
        <v>7</v>
      </c>
      <c r="D10" s="39">
        <v>0.2604166666666667</v>
      </c>
      <c r="E10" s="33">
        <f aca="true" t="shared" si="0" ref="E10:E15">+F10-D10</f>
        <v>0.26875</v>
      </c>
      <c r="F10" s="34">
        <v>0.5291666666666667</v>
      </c>
      <c r="G10" s="41">
        <v>0.6493055555555556</v>
      </c>
      <c r="H10" s="33">
        <f aca="true" t="shared" si="1" ref="H10:H15">+AVERAGE(D10,E10)</f>
        <v>0.26458333333333334</v>
      </c>
      <c r="I10" s="61">
        <f aca="true" t="shared" si="2" ref="I10:I15">(+G10/4000)*1000</f>
        <v>0.1623263888888889</v>
      </c>
    </row>
    <row r="11" spans="3:9" ht="27.75" customHeight="1">
      <c r="C11" s="48" t="s">
        <v>2</v>
      </c>
      <c r="D11" s="39">
        <v>0.2604166666666667</v>
      </c>
      <c r="E11" s="33">
        <f t="shared" si="0"/>
        <v>0.2840277777777777</v>
      </c>
      <c r="F11" s="34">
        <v>0.5444444444444444</v>
      </c>
      <c r="G11" s="41">
        <v>0.6826388888888889</v>
      </c>
      <c r="H11" s="33">
        <f t="shared" si="1"/>
        <v>0.2722222222222222</v>
      </c>
      <c r="I11" s="61">
        <f t="shared" si="2"/>
        <v>0.17065972222222223</v>
      </c>
    </row>
    <row r="12" spans="3:9" ht="27.75" customHeight="1">
      <c r="C12" s="125" t="s">
        <v>95</v>
      </c>
      <c r="D12" s="39">
        <v>0.2604166666666667</v>
      </c>
      <c r="E12" s="33">
        <f t="shared" si="0"/>
        <v>0.3048611111111111</v>
      </c>
      <c r="F12" s="34">
        <v>0.5652777777777778</v>
      </c>
      <c r="G12" s="41">
        <v>0.7083333333333334</v>
      </c>
      <c r="H12" s="33">
        <f t="shared" si="1"/>
        <v>0.2826388888888889</v>
      </c>
      <c r="I12" s="61">
        <f t="shared" si="2"/>
        <v>0.17708333333333334</v>
      </c>
    </row>
    <row r="13" spans="3:9" ht="27.75" customHeight="1">
      <c r="C13" s="48" t="s">
        <v>48</v>
      </c>
      <c r="D13" s="39">
        <v>0.2652777777777778</v>
      </c>
      <c r="E13" s="33">
        <f t="shared" si="0"/>
        <v>0.31250000000000006</v>
      </c>
      <c r="F13" s="34">
        <v>0.5777777777777778</v>
      </c>
      <c r="G13" s="41">
        <v>0.7215277777777778</v>
      </c>
      <c r="H13" s="33">
        <f t="shared" si="1"/>
        <v>0.2888888888888889</v>
      </c>
      <c r="I13" s="61">
        <f t="shared" si="2"/>
        <v>0.18038194444444444</v>
      </c>
    </row>
    <row r="14" spans="3:9" ht="27.75" customHeight="1">
      <c r="C14" s="48" t="s">
        <v>57</v>
      </c>
      <c r="D14" s="39">
        <v>0.2708333333333333</v>
      </c>
      <c r="E14" s="33">
        <f t="shared" si="0"/>
        <v>0.31388888888888894</v>
      </c>
      <c r="F14" s="34">
        <v>0.5847222222222223</v>
      </c>
      <c r="G14" s="41">
        <v>0.7326388888888888</v>
      </c>
      <c r="H14" s="33">
        <f t="shared" si="1"/>
        <v>0.2923611111111111</v>
      </c>
      <c r="I14" s="61">
        <f t="shared" si="2"/>
        <v>0.1831597222222222</v>
      </c>
    </row>
    <row r="15" spans="3:9" ht="27.75" customHeight="1">
      <c r="C15" s="48" t="s">
        <v>5</v>
      </c>
      <c r="D15" s="39">
        <v>0.2916666666666667</v>
      </c>
      <c r="E15" s="33">
        <f t="shared" si="0"/>
        <v>0.3381944444444444</v>
      </c>
      <c r="F15" s="34">
        <v>0.6298611111111111</v>
      </c>
      <c r="G15" s="41">
        <v>0.7930555555555556</v>
      </c>
      <c r="H15" s="33">
        <f t="shared" si="1"/>
        <v>0.31493055555555555</v>
      </c>
      <c r="I15" s="61">
        <f t="shared" si="2"/>
        <v>0.1982638888888889</v>
      </c>
    </row>
    <row r="16" spans="3:9" ht="27.75" customHeight="1">
      <c r="C16" s="48" t="s">
        <v>56</v>
      </c>
      <c r="D16" s="39">
        <v>0.2652777777777778</v>
      </c>
      <c r="E16" s="33" t="s">
        <v>47</v>
      </c>
      <c r="F16" s="34"/>
      <c r="G16" s="41"/>
      <c r="H16" s="33" t="s">
        <v>47</v>
      </c>
      <c r="I16" s="61" t="s">
        <v>47</v>
      </c>
    </row>
    <row r="17" spans="3:9" ht="28.5" customHeight="1">
      <c r="C17" s="48"/>
      <c r="D17" s="39"/>
      <c r="E17" s="33"/>
      <c r="F17" s="34"/>
      <c r="G17" s="41"/>
      <c r="H17" s="33"/>
      <c r="I17" s="34"/>
    </row>
    <row r="18" spans="3:9" ht="18.75" customHeight="1" thickBot="1">
      <c r="C18" s="88" t="s">
        <v>118</v>
      </c>
      <c r="D18" s="89"/>
      <c r="E18" s="90"/>
      <c r="F18" s="85"/>
      <c r="G18" s="169"/>
      <c r="H18" s="170"/>
      <c r="I18" s="92"/>
    </row>
    <row r="19" spans="3:9" ht="26.25" customHeight="1" thickTop="1">
      <c r="C19" s="168" t="s">
        <v>3</v>
      </c>
      <c r="D19" s="59">
        <v>0.27569444444444446</v>
      </c>
      <c r="E19" s="60">
        <f>+F19-D19</f>
        <v>0.32291666666666663</v>
      </c>
      <c r="F19" s="61">
        <v>0.5986111111111111</v>
      </c>
      <c r="G19" s="63">
        <v>0.7444444444444445</v>
      </c>
      <c r="H19" s="60">
        <f>+AVERAGE(D19,E19)</f>
        <v>0.29930555555555555</v>
      </c>
      <c r="I19" s="61">
        <f>(+G19/4000)*1000</f>
        <v>0.18611111111111112</v>
      </c>
    </row>
    <row r="20" spans="3:9" ht="26.25" customHeight="1">
      <c r="C20" s="125" t="s">
        <v>64</v>
      </c>
      <c r="D20" s="39">
        <v>0.29444444444444445</v>
      </c>
      <c r="E20" s="33">
        <f>+F20-D20</f>
        <v>0.3458333333333334</v>
      </c>
      <c r="F20" s="34">
        <v>0.6402777777777778</v>
      </c>
      <c r="G20" s="41">
        <v>0.8013888888888889</v>
      </c>
      <c r="H20" s="33">
        <f>+AVERAGE(D20,E20)</f>
        <v>0.3201388888888889</v>
      </c>
      <c r="I20" s="61">
        <f>(+G20/4000)*1000</f>
        <v>0.20034722222222223</v>
      </c>
    </row>
    <row r="21" spans="3:9" ht="26.25" customHeight="1">
      <c r="C21" s="125" t="s">
        <v>42</v>
      </c>
      <c r="D21" s="39">
        <v>0.2986111111111111</v>
      </c>
      <c r="E21" s="33">
        <f>+F21-D21</f>
        <v>0.3645833333333333</v>
      </c>
      <c r="F21" s="34">
        <v>0.6631944444444444</v>
      </c>
      <c r="G21" s="41">
        <v>0.81875</v>
      </c>
      <c r="H21" s="33">
        <f>+AVERAGE(D21,E21)</f>
        <v>0.3315972222222222</v>
      </c>
      <c r="I21" s="61">
        <f>(+G21/4000)*1000</f>
        <v>0.2046875</v>
      </c>
    </row>
    <row r="22" spans="3:9" ht="26.25" customHeight="1">
      <c r="C22" s="125" t="s">
        <v>65</v>
      </c>
      <c r="D22" s="39">
        <v>0.2833333333333333</v>
      </c>
      <c r="E22" s="33">
        <f>+F22-D22</f>
        <v>0.3701388888888889</v>
      </c>
      <c r="F22" s="34">
        <v>0.6534722222222222</v>
      </c>
      <c r="G22" s="41">
        <v>0.8215277777777777</v>
      </c>
      <c r="H22" s="33">
        <f>+AVERAGE(D22,E22)</f>
        <v>0.3267361111111111</v>
      </c>
      <c r="I22" s="61">
        <f>(+G22/4000)*1000</f>
        <v>0.20538194444444444</v>
      </c>
    </row>
    <row r="23" spans="3:9" ht="26.25" customHeight="1">
      <c r="C23" s="125" t="s">
        <v>6</v>
      </c>
      <c r="D23" s="39">
        <v>0.3104166666666667</v>
      </c>
      <c r="E23" s="33">
        <f>+F23-D23</f>
        <v>0.42499999999999993</v>
      </c>
      <c r="F23" s="34">
        <v>0.7354166666666666</v>
      </c>
      <c r="G23" s="41">
        <v>0.9263888888888889</v>
      </c>
      <c r="H23" s="33">
        <f>+AVERAGE(D23,E23)</f>
        <v>0.3677083333333333</v>
      </c>
      <c r="I23" s="61">
        <f>(+G23/4000)*1000</f>
        <v>0.23159722222222223</v>
      </c>
    </row>
    <row r="24" spans="3:9" ht="26.25" customHeight="1">
      <c r="C24" s="29"/>
      <c r="D24" s="31"/>
      <c r="E24" s="35"/>
      <c r="F24" s="36"/>
      <c r="G24" s="167"/>
      <c r="H24" s="4"/>
      <c r="I24" s="11"/>
    </row>
    <row r="25" spans="3:9" ht="26.25" customHeight="1" thickBot="1">
      <c r="C25" s="105" t="s">
        <v>120</v>
      </c>
      <c r="D25" s="32"/>
      <c r="E25" s="37"/>
      <c r="F25" s="38"/>
      <c r="G25" s="97"/>
      <c r="H25" s="22"/>
      <c r="I25" s="14"/>
    </row>
    <row r="26" spans="3:9" ht="26.25" customHeight="1">
      <c r="C26" s="168" t="s">
        <v>85</v>
      </c>
      <c r="D26" s="59">
        <v>0.32569444444444445</v>
      </c>
      <c r="E26" s="60">
        <f aca="true" t="shared" si="3" ref="E26:E32">+F26-D26</f>
        <v>0.35555555555555557</v>
      </c>
      <c r="F26" s="61">
        <v>0.68125</v>
      </c>
      <c r="G26" s="63">
        <v>0.8479166666666668</v>
      </c>
      <c r="H26" s="60">
        <f aca="true" t="shared" si="4" ref="H26:H32">+AVERAGE(D26,E26)</f>
        <v>0.340625</v>
      </c>
      <c r="I26" s="61">
        <f aca="true" t="shared" si="5" ref="I26:I32">(+G26/4000)*1000</f>
        <v>0.2119791666666667</v>
      </c>
    </row>
    <row r="27" spans="3:9" ht="26.25" customHeight="1">
      <c r="C27" s="125" t="s">
        <v>89</v>
      </c>
      <c r="D27" s="39">
        <v>0.37152777777777773</v>
      </c>
      <c r="E27" s="33">
        <f t="shared" si="3"/>
        <v>0.3958333333333334</v>
      </c>
      <c r="F27" s="34">
        <v>0.7673611111111112</v>
      </c>
      <c r="G27" s="41">
        <v>0.9451388888888889</v>
      </c>
      <c r="H27" s="33">
        <f t="shared" si="4"/>
        <v>0.3836805555555556</v>
      </c>
      <c r="I27" s="61">
        <f t="shared" si="5"/>
        <v>0.23628472222222222</v>
      </c>
    </row>
    <row r="28" spans="3:9" ht="26.25" customHeight="1">
      <c r="C28" s="125" t="s">
        <v>86</v>
      </c>
      <c r="D28" s="39">
        <v>0.3513888888888889</v>
      </c>
      <c r="E28" s="33">
        <f t="shared" si="3"/>
        <v>0.4090277777777777</v>
      </c>
      <c r="F28" s="34">
        <v>0.7604166666666666</v>
      </c>
      <c r="G28" s="41">
        <v>0.9493055555555556</v>
      </c>
      <c r="H28" s="33">
        <f t="shared" si="4"/>
        <v>0.3802083333333333</v>
      </c>
      <c r="I28" s="61">
        <f t="shared" si="5"/>
        <v>0.2373263888888889</v>
      </c>
    </row>
    <row r="29" spans="3:9" ht="26.25" customHeight="1">
      <c r="C29" s="125" t="s">
        <v>87</v>
      </c>
      <c r="D29" s="39">
        <v>0.33125</v>
      </c>
      <c r="E29" s="33">
        <f t="shared" si="3"/>
        <v>0.44375000000000003</v>
      </c>
      <c r="F29" s="34">
        <v>0.775</v>
      </c>
      <c r="G29" s="41">
        <v>0.9743055555555555</v>
      </c>
      <c r="H29" s="33">
        <f t="shared" si="4"/>
        <v>0.3875</v>
      </c>
      <c r="I29" s="61">
        <f t="shared" si="5"/>
        <v>0.24357638888888888</v>
      </c>
    </row>
    <row r="30" spans="3:9" ht="26.25" customHeight="1">
      <c r="C30" s="125" t="s">
        <v>94</v>
      </c>
      <c r="D30" s="39">
        <v>0.3729166666666666</v>
      </c>
      <c r="E30" s="33">
        <f t="shared" si="3"/>
        <v>0.4354166666666666</v>
      </c>
      <c r="F30" s="34">
        <v>0.8083333333333332</v>
      </c>
      <c r="G30" s="42" t="s">
        <v>131</v>
      </c>
      <c r="H30" s="33">
        <f t="shared" si="4"/>
        <v>0.4041666666666666</v>
      </c>
      <c r="I30" s="61">
        <f t="shared" si="5"/>
        <v>0.2512152777777778</v>
      </c>
    </row>
    <row r="31" spans="3:9" ht="26.25" customHeight="1">
      <c r="C31" s="125" t="s">
        <v>88</v>
      </c>
      <c r="D31" s="39">
        <v>0.3729166666666666</v>
      </c>
      <c r="E31" s="33">
        <f t="shared" si="3"/>
        <v>0.43055555555555564</v>
      </c>
      <c r="F31" s="34">
        <v>0.8034722222222223</v>
      </c>
      <c r="G31" s="42" t="s">
        <v>133</v>
      </c>
      <c r="H31" s="33">
        <f t="shared" si="4"/>
        <v>0.4017361111111111</v>
      </c>
      <c r="I31" s="61">
        <f t="shared" si="5"/>
        <v>0.25243055555555555</v>
      </c>
    </row>
    <row r="32" spans="3:9" ht="26.25" customHeight="1">
      <c r="C32" s="161" t="s">
        <v>36</v>
      </c>
      <c r="D32" s="39">
        <v>0.35833333333333334</v>
      </c>
      <c r="E32" s="33">
        <f t="shared" si="3"/>
        <v>0.4499999999999999</v>
      </c>
      <c r="F32" s="34">
        <v>0.8083333333333332</v>
      </c>
      <c r="G32" s="42" t="s">
        <v>132</v>
      </c>
      <c r="H32" s="33">
        <f t="shared" si="4"/>
        <v>0.4041666666666666</v>
      </c>
      <c r="I32" s="61">
        <f t="shared" si="5"/>
        <v>0.2534722222222222</v>
      </c>
    </row>
    <row r="33" spans="3:9" ht="18.75" customHeight="1" thickBot="1">
      <c r="C33" s="12"/>
      <c r="D33" s="32"/>
      <c r="E33" s="37"/>
      <c r="F33" s="38"/>
      <c r="G33" s="97"/>
      <c r="H33" s="22"/>
      <c r="I33" s="14"/>
    </row>
    <row r="34" ht="15.75">
      <c r="D34" s="40"/>
    </row>
    <row r="35" ht="15.75">
      <c r="D35" s="40"/>
    </row>
    <row r="36" ht="15.75">
      <c r="D36" s="40"/>
    </row>
    <row r="37" ht="15.75">
      <c r="D37" s="40"/>
    </row>
    <row r="38" ht="15.75">
      <c r="D38" s="40"/>
    </row>
  </sheetData>
  <sheetProtection/>
  <printOptions/>
  <pageMargins left="0.5" right="0.5" top="0.5" bottom="0.5" header="0.5" footer="0.5"/>
  <pageSetup fitToHeight="1" fitToWidth="1" orientation="portrait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34"/>
  <sheetViews>
    <sheetView zoomScalePageLayoutView="0" workbookViewId="0" topLeftCell="A1">
      <selection activeCell="F20" sqref="F20"/>
    </sheetView>
  </sheetViews>
  <sheetFormatPr defaultColWidth="11.00390625" defaultRowHeight="15.75"/>
  <cols>
    <col min="1" max="2" width="11.00390625" style="0" customWidth="1"/>
    <col min="3" max="3" width="15.50390625" style="0" customWidth="1"/>
    <col min="4" max="4" width="9.875" style="0" customWidth="1"/>
    <col min="5" max="8" width="10.50390625" style="0" customWidth="1"/>
    <col min="9" max="9" width="9.625" style="0" customWidth="1"/>
    <col min="10" max="10" width="11.375" style="0" customWidth="1"/>
    <col min="11" max="11" width="12.00390625" style="0" customWidth="1"/>
    <col min="12" max="12" width="12.25390625" style="0" customWidth="1"/>
    <col min="13" max="13" width="9.875" style="0" customWidth="1"/>
    <col min="14" max="14" width="6.75390625" style="0" customWidth="1"/>
  </cols>
  <sheetData>
    <row r="5" ht="16.5" thickBot="1"/>
    <row r="6" spans="3:11" ht="21" customHeight="1">
      <c r="C6" s="15" t="s">
        <v>134</v>
      </c>
      <c r="D6" s="27" t="s">
        <v>135</v>
      </c>
      <c r="E6" s="27"/>
      <c r="F6" s="27"/>
      <c r="G6" s="27"/>
      <c r="H6" s="5"/>
      <c r="I6" s="15" t="s">
        <v>47</v>
      </c>
      <c r="J6" s="27"/>
      <c r="K6" s="16"/>
    </row>
    <row r="7" spans="3:11" ht="21" customHeight="1">
      <c r="C7" s="17" t="s">
        <v>38</v>
      </c>
      <c r="D7" s="1" t="s">
        <v>141</v>
      </c>
      <c r="E7" s="1"/>
      <c r="F7" s="1"/>
      <c r="G7" s="1"/>
      <c r="H7" s="6"/>
      <c r="I7" s="17"/>
      <c r="J7" s="1"/>
      <c r="K7" s="18"/>
    </row>
    <row r="8" spans="3:13" ht="19.5" customHeight="1" thickBot="1">
      <c r="C8" s="7" t="s">
        <v>47</v>
      </c>
      <c r="D8" s="2" t="s">
        <v>136</v>
      </c>
      <c r="E8" s="2" t="s">
        <v>140</v>
      </c>
      <c r="F8" s="2"/>
      <c r="G8" s="2"/>
      <c r="H8" s="8"/>
      <c r="I8" s="7"/>
      <c r="J8" s="2"/>
      <c r="K8" s="19"/>
      <c r="M8" s="145" t="s">
        <v>113</v>
      </c>
    </row>
    <row r="9" spans="3:13" ht="21.75" customHeight="1" thickTop="1">
      <c r="C9" s="47" t="s">
        <v>47</v>
      </c>
      <c r="D9" s="24" t="s">
        <v>52</v>
      </c>
      <c r="E9" s="28" t="s">
        <v>15</v>
      </c>
      <c r="F9" s="28" t="s">
        <v>17</v>
      </c>
      <c r="G9" s="44" t="s">
        <v>18</v>
      </c>
      <c r="H9" s="43" t="s">
        <v>19</v>
      </c>
      <c r="I9" s="26" t="s">
        <v>53</v>
      </c>
      <c r="J9" s="28" t="s">
        <v>54</v>
      </c>
      <c r="K9" s="25" t="s">
        <v>24</v>
      </c>
      <c r="L9" s="132" t="s">
        <v>103</v>
      </c>
      <c r="M9" s="145" t="s">
        <v>114</v>
      </c>
    </row>
    <row r="10" spans="3:13" ht="21.75" customHeight="1">
      <c r="C10" s="56" t="s">
        <v>12</v>
      </c>
      <c r="D10" s="59">
        <v>0.2076388888888889</v>
      </c>
      <c r="E10" s="33">
        <f aca="true" t="shared" si="0" ref="E10:E18">+F10-D10</f>
        <v>0.22291666666666668</v>
      </c>
      <c r="F10" s="62">
        <v>0.4305555555555556</v>
      </c>
      <c r="G10" s="33">
        <f aca="true" t="shared" si="1" ref="G10:G18">+H10-F10</f>
        <v>0.22916666666666663</v>
      </c>
      <c r="H10" s="34">
        <v>0.6597222222222222</v>
      </c>
      <c r="I10" s="42">
        <v>0.6895833333333333</v>
      </c>
      <c r="J10" s="33">
        <f aca="true" t="shared" si="2" ref="J10:J18">AVERAGE(G10,E10,D10)</f>
        <v>0.2199074074074074</v>
      </c>
      <c r="K10" s="34">
        <f aca="true" t="shared" si="3" ref="K10:K18">(+I10/5137)*1000</f>
        <v>0.1342385309194731</v>
      </c>
      <c r="L10" s="123">
        <f aca="true" t="shared" si="4" ref="L10:L18">+K10*5</f>
        <v>0.6711926545973655</v>
      </c>
      <c r="M10" s="146">
        <f aca="true" t="shared" si="5" ref="M10:M18">AVERAGE(E10,G10)</f>
        <v>0.22604166666666664</v>
      </c>
    </row>
    <row r="11" spans="3:13" ht="21.75" customHeight="1">
      <c r="C11" s="56" t="s">
        <v>32</v>
      </c>
      <c r="D11" s="59">
        <v>0.2125</v>
      </c>
      <c r="E11" s="33">
        <f t="shared" si="0"/>
        <v>0.24930555555555559</v>
      </c>
      <c r="F11" s="65">
        <v>0.4618055555555556</v>
      </c>
      <c r="G11" s="33">
        <f t="shared" si="1"/>
        <v>0.2583333333333334</v>
      </c>
      <c r="H11" s="61">
        <v>0.720138888888889</v>
      </c>
      <c r="I11" s="63">
        <v>0.75625</v>
      </c>
      <c r="J11" s="33">
        <f t="shared" si="2"/>
        <v>0.24004629629629634</v>
      </c>
      <c r="K11" s="34">
        <f t="shared" si="3"/>
        <v>0.14721627408993576</v>
      </c>
      <c r="L11" s="123">
        <f t="shared" si="4"/>
        <v>0.7360813704496788</v>
      </c>
      <c r="M11" s="146">
        <f t="shared" si="5"/>
        <v>0.2538194444444445</v>
      </c>
    </row>
    <row r="12" spans="3:13" ht="24.75" customHeight="1">
      <c r="C12" s="48" t="s">
        <v>11</v>
      </c>
      <c r="D12" s="39">
        <v>0.22708333333333333</v>
      </c>
      <c r="E12" s="33">
        <f t="shared" si="0"/>
        <v>0.25277777777777777</v>
      </c>
      <c r="F12" s="62">
        <v>0.4798611111111111</v>
      </c>
      <c r="G12" s="33">
        <f t="shared" si="1"/>
        <v>0.2569444444444445</v>
      </c>
      <c r="H12" s="34">
        <v>0.7368055555555556</v>
      </c>
      <c r="I12" s="41">
        <v>0.7708333333333334</v>
      </c>
      <c r="J12" s="33">
        <f t="shared" si="2"/>
        <v>0.24560185185185182</v>
      </c>
      <c r="K12" s="34">
        <f t="shared" si="3"/>
        <v>0.1500551554084745</v>
      </c>
      <c r="L12" s="123">
        <f t="shared" si="4"/>
        <v>0.7502757770423725</v>
      </c>
      <c r="M12" s="146">
        <f t="shared" si="5"/>
        <v>0.2548611111111111</v>
      </c>
    </row>
    <row r="13" spans="3:13" ht="24.75" customHeight="1">
      <c r="C13" s="48" t="s">
        <v>33</v>
      </c>
      <c r="D13" s="39">
        <v>0.2298611111111111</v>
      </c>
      <c r="E13" s="33">
        <f t="shared" si="0"/>
        <v>0.25</v>
      </c>
      <c r="F13" s="62">
        <v>0.4798611111111111</v>
      </c>
      <c r="G13" s="33">
        <f t="shared" si="1"/>
        <v>0.2659722222222221</v>
      </c>
      <c r="H13" s="34">
        <v>0.7458333333333332</v>
      </c>
      <c r="I13" s="41">
        <v>0.7784722222222222</v>
      </c>
      <c r="J13" s="33">
        <f t="shared" si="2"/>
        <v>0.24861111111111103</v>
      </c>
      <c r="K13" s="34">
        <f t="shared" si="3"/>
        <v>0.15154218848008996</v>
      </c>
      <c r="L13" s="123">
        <f t="shared" si="4"/>
        <v>0.7577109424004498</v>
      </c>
      <c r="M13" s="146">
        <f t="shared" si="5"/>
        <v>0.257986111111111</v>
      </c>
    </row>
    <row r="14" spans="3:13" ht="24.75" customHeight="1">
      <c r="C14" s="48" t="s">
        <v>9</v>
      </c>
      <c r="D14" s="39">
        <v>0.23263888888888887</v>
      </c>
      <c r="E14" s="33">
        <f t="shared" si="0"/>
        <v>0.2569444444444444</v>
      </c>
      <c r="F14" s="62">
        <v>0.4895833333333333</v>
      </c>
      <c r="G14" s="33">
        <f t="shared" si="1"/>
        <v>0.2611111111111111</v>
      </c>
      <c r="H14" s="34">
        <v>0.7506944444444444</v>
      </c>
      <c r="I14" s="41">
        <v>0.7819444444444444</v>
      </c>
      <c r="J14" s="33">
        <f t="shared" si="2"/>
        <v>0.25023148148148144</v>
      </c>
      <c r="K14" s="34">
        <f t="shared" si="3"/>
        <v>0.15221811260355156</v>
      </c>
      <c r="L14" s="123">
        <f t="shared" si="4"/>
        <v>0.7610905630177578</v>
      </c>
      <c r="M14" s="146">
        <f t="shared" si="5"/>
        <v>0.25902777777777775</v>
      </c>
    </row>
    <row r="15" spans="3:13" ht="24.75" customHeight="1">
      <c r="C15" s="48" t="s">
        <v>20</v>
      </c>
      <c r="D15" s="39">
        <v>0.2298611111111111</v>
      </c>
      <c r="E15" s="33">
        <f t="shared" si="0"/>
        <v>0.25763888888888886</v>
      </c>
      <c r="F15" s="62">
        <v>0.4875</v>
      </c>
      <c r="G15" s="33">
        <f t="shared" si="1"/>
        <v>0.2625</v>
      </c>
      <c r="H15" s="34">
        <v>0.75</v>
      </c>
      <c r="I15" s="41">
        <v>0.7819444444444444</v>
      </c>
      <c r="J15" s="33">
        <f t="shared" si="2"/>
        <v>0.25</v>
      </c>
      <c r="K15" s="34">
        <f t="shared" si="3"/>
        <v>0.15221811260355156</v>
      </c>
      <c r="L15" s="123">
        <f t="shared" si="4"/>
        <v>0.7610905630177578</v>
      </c>
      <c r="M15" s="146">
        <f t="shared" si="5"/>
        <v>0.26006944444444446</v>
      </c>
    </row>
    <row r="16" spans="3:13" ht="24.75" customHeight="1">
      <c r="C16" s="48" t="s">
        <v>13</v>
      </c>
      <c r="D16" s="39">
        <v>0.2298611111111111</v>
      </c>
      <c r="E16" s="33">
        <f t="shared" si="0"/>
        <v>0.26041666666666674</v>
      </c>
      <c r="F16" s="62">
        <v>0.4902777777777778</v>
      </c>
      <c r="G16" s="33">
        <f t="shared" si="1"/>
        <v>0.2645833333333333</v>
      </c>
      <c r="H16" s="34">
        <v>0.7548611111111111</v>
      </c>
      <c r="I16" s="41">
        <v>0.7923611111111111</v>
      </c>
      <c r="J16" s="33">
        <f t="shared" si="2"/>
        <v>0.2516203703703704</v>
      </c>
      <c r="K16" s="34">
        <f t="shared" si="3"/>
        <v>0.15424588497393635</v>
      </c>
      <c r="L16" s="123">
        <f t="shared" si="4"/>
        <v>0.7712294248696817</v>
      </c>
      <c r="M16" s="146">
        <f t="shared" si="5"/>
        <v>0.2625</v>
      </c>
    </row>
    <row r="17" spans="3:13" ht="24.75" customHeight="1">
      <c r="C17" s="48" t="s">
        <v>34</v>
      </c>
      <c r="D17" s="39">
        <v>0.23611111111111113</v>
      </c>
      <c r="E17" s="33">
        <f t="shared" si="0"/>
        <v>0.26736111111111105</v>
      </c>
      <c r="F17" s="62">
        <v>0.5034722222222222</v>
      </c>
      <c r="G17" s="33">
        <f t="shared" si="1"/>
        <v>0.26597222222222217</v>
      </c>
      <c r="H17" s="34">
        <v>0.7694444444444444</v>
      </c>
      <c r="I17" s="41">
        <v>0.8020833333333334</v>
      </c>
      <c r="J17" s="33">
        <f t="shared" si="2"/>
        <v>0.2564814814814815</v>
      </c>
      <c r="K17" s="34">
        <f t="shared" si="3"/>
        <v>0.15613847251962884</v>
      </c>
      <c r="L17" s="123">
        <f t="shared" si="4"/>
        <v>0.7806923625981442</v>
      </c>
      <c r="M17" s="146">
        <f t="shared" si="5"/>
        <v>0.2666666666666666</v>
      </c>
    </row>
    <row r="18" spans="3:13" ht="24.75" customHeight="1">
      <c r="C18" s="48" t="s">
        <v>21</v>
      </c>
      <c r="D18" s="39">
        <v>0.23055555555555554</v>
      </c>
      <c r="E18" s="33">
        <f t="shared" si="0"/>
        <v>0.25902777777777775</v>
      </c>
      <c r="F18" s="62">
        <v>0.4895833333333333</v>
      </c>
      <c r="G18" s="33">
        <f t="shared" si="1"/>
        <v>0.2784722222222223</v>
      </c>
      <c r="H18" s="34">
        <v>0.7680555555555556</v>
      </c>
      <c r="I18" s="41">
        <v>0.8048611111111111</v>
      </c>
      <c r="J18" s="33">
        <f t="shared" si="2"/>
        <v>0.25601851851851853</v>
      </c>
      <c r="K18" s="34">
        <f t="shared" si="3"/>
        <v>0.1566792118183981</v>
      </c>
      <c r="L18" s="123">
        <f t="shared" si="4"/>
        <v>0.7833960590919906</v>
      </c>
      <c r="M18" s="146">
        <f t="shared" si="5"/>
        <v>0.26875000000000004</v>
      </c>
    </row>
    <row r="19" spans="3:11" ht="15.75" customHeight="1">
      <c r="C19" s="48" t="s">
        <v>47</v>
      </c>
      <c r="D19" s="39"/>
      <c r="E19" s="33"/>
      <c r="F19" s="62"/>
      <c r="G19" s="33"/>
      <c r="H19" s="34"/>
      <c r="I19" s="41"/>
      <c r="J19" s="33"/>
      <c r="K19" s="34"/>
    </row>
    <row r="20" spans="3:11" ht="24.75" customHeight="1" thickBot="1">
      <c r="C20" s="105" t="s">
        <v>4</v>
      </c>
      <c r="D20" s="108"/>
      <c r="E20" s="109"/>
      <c r="F20" s="110"/>
      <c r="G20" s="109"/>
      <c r="H20" s="111"/>
      <c r="I20" s="112"/>
      <c r="J20" s="109"/>
      <c r="K20" s="111"/>
    </row>
    <row r="21" spans="3:13" ht="24.75" customHeight="1">
      <c r="C21" s="56" t="s">
        <v>68</v>
      </c>
      <c r="D21" s="59">
        <v>0.21875</v>
      </c>
      <c r="E21" s="33">
        <f aca="true" t="shared" si="6" ref="E21:E26">+F21-D21</f>
        <v>0.23541666666666666</v>
      </c>
      <c r="F21" s="65">
        <v>0.45416666666666666</v>
      </c>
      <c r="G21" s="33">
        <f aca="true" t="shared" si="7" ref="G21:G26">+H21-F21</f>
        <v>0.24166666666666664</v>
      </c>
      <c r="H21" s="61">
        <v>0.6958333333333333</v>
      </c>
      <c r="I21" s="63">
        <v>0.7291666666666666</v>
      </c>
      <c r="J21" s="33">
        <f aca="true" t="shared" si="8" ref="J21:J26">AVERAGE(G21,E21,D21)</f>
        <v>0.23194444444444443</v>
      </c>
      <c r="K21" s="34">
        <f aca="true" t="shared" si="9" ref="K21:K26">(+I21/5137)*1000</f>
        <v>0.1419440659269353</v>
      </c>
      <c r="L21" s="123">
        <f aca="true" t="shared" si="10" ref="L21:L26">+K21*5</f>
        <v>0.7097203296346765</v>
      </c>
      <c r="M21" s="146">
        <f aca="true" t="shared" si="11" ref="M21:M26">AVERAGE(E21,G21)</f>
        <v>0.23854166666666665</v>
      </c>
    </row>
    <row r="22" spans="3:13" ht="24.75" customHeight="1">
      <c r="C22" s="48" t="s">
        <v>59</v>
      </c>
      <c r="D22" s="39">
        <v>0.2465277777777778</v>
      </c>
      <c r="E22" s="33">
        <f t="shared" si="6"/>
        <v>0.2743055555555556</v>
      </c>
      <c r="F22" s="62">
        <v>0.5208333333333334</v>
      </c>
      <c r="G22" s="33">
        <f t="shared" si="7"/>
        <v>0.2777777777777778</v>
      </c>
      <c r="H22" s="34">
        <v>0.7986111111111112</v>
      </c>
      <c r="I22" s="41">
        <v>0.8326388888888889</v>
      </c>
      <c r="J22" s="33">
        <f t="shared" si="8"/>
        <v>0.2662037037037037</v>
      </c>
      <c r="K22" s="34">
        <f t="shared" si="9"/>
        <v>0.1620866048060909</v>
      </c>
      <c r="L22" s="123">
        <f t="shared" si="10"/>
        <v>0.8104330240304546</v>
      </c>
      <c r="M22" s="146">
        <f t="shared" si="11"/>
        <v>0.2760416666666667</v>
      </c>
    </row>
    <row r="23" spans="3:13" ht="24.75" customHeight="1">
      <c r="C23" s="48" t="s">
        <v>79</v>
      </c>
      <c r="D23" s="39">
        <v>0.2777777777777778</v>
      </c>
      <c r="E23" s="33">
        <f t="shared" si="6"/>
        <v>0.30000000000000004</v>
      </c>
      <c r="F23" s="65">
        <v>0.5777777777777778</v>
      </c>
      <c r="G23" s="33">
        <f t="shared" si="7"/>
        <v>0.29999999999999993</v>
      </c>
      <c r="H23" s="61">
        <v>0.8777777777777778</v>
      </c>
      <c r="I23" s="63">
        <v>0.9152777777777777</v>
      </c>
      <c r="J23" s="33">
        <f t="shared" si="8"/>
        <v>0.29259259259259257</v>
      </c>
      <c r="K23" s="34">
        <f t="shared" si="9"/>
        <v>0.1781735989444769</v>
      </c>
      <c r="L23" s="123">
        <f t="shared" si="10"/>
        <v>0.8908679947223845</v>
      </c>
      <c r="M23" s="146">
        <f t="shared" si="11"/>
        <v>0.3</v>
      </c>
    </row>
    <row r="24" spans="3:13" ht="24.75" customHeight="1">
      <c r="C24" s="48" t="s">
        <v>50</v>
      </c>
      <c r="D24" s="39">
        <v>0.2777777777777778</v>
      </c>
      <c r="E24" s="33">
        <f t="shared" si="6"/>
        <v>0.30000000000000004</v>
      </c>
      <c r="F24" s="65">
        <v>0.5777777777777778</v>
      </c>
      <c r="G24" s="33">
        <f t="shared" si="7"/>
        <v>0.3041666666666667</v>
      </c>
      <c r="H24" s="61">
        <v>0.8819444444444445</v>
      </c>
      <c r="I24" s="63">
        <v>0.9208333333333334</v>
      </c>
      <c r="J24" s="33">
        <f t="shared" si="8"/>
        <v>0.2939814814814815</v>
      </c>
      <c r="K24" s="34">
        <f t="shared" si="9"/>
        <v>0.17925507754201545</v>
      </c>
      <c r="L24" s="123">
        <f t="shared" si="10"/>
        <v>0.8962753877100772</v>
      </c>
      <c r="M24" s="146">
        <f t="shared" si="11"/>
        <v>0.30208333333333337</v>
      </c>
    </row>
    <row r="25" spans="3:13" ht="24.75" customHeight="1">
      <c r="C25" s="48" t="s">
        <v>51</v>
      </c>
      <c r="D25" s="39">
        <v>0.3048611111111111</v>
      </c>
      <c r="E25" s="33">
        <f t="shared" si="6"/>
        <v>0.33541666666666675</v>
      </c>
      <c r="F25" s="65">
        <v>0.6402777777777778</v>
      </c>
      <c r="G25" s="33">
        <f t="shared" si="7"/>
        <v>0.33333333333333326</v>
      </c>
      <c r="H25" s="61">
        <v>0.9736111111111111</v>
      </c>
      <c r="I25" s="113" t="s">
        <v>142</v>
      </c>
      <c r="J25" s="33">
        <f t="shared" si="8"/>
        <v>0.324537037037037</v>
      </c>
      <c r="K25" s="34">
        <f t="shared" si="9"/>
        <v>0.19764021370017085</v>
      </c>
      <c r="L25" s="123">
        <f t="shared" si="10"/>
        <v>0.9882010685008542</v>
      </c>
      <c r="M25" s="146">
        <f t="shared" si="11"/>
        <v>0.334375</v>
      </c>
    </row>
    <row r="26" spans="3:13" ht="24.75" customHeight="1">
      <c r="C26" s="48" t="s">
        <v>71</v>
      </c>
      <c r="D26" s="39">
        <v>0.30416666666666664</v>
      </c>
      <c r="E26" s="33">
        <f t="shared" si="6"/>
        <v>0.3361111111111112</v>
      </c>
      <c r="F26" s="65">
        <v>0.6402777777777778</v>
      </c>
      <c r="G26" s="33">
        <f t="shared" si="7"/>
        <v>0.336111111111111</v>
      </c>
      <c r="H26" s="61">
        <v>0.9763888888888889</v>
      </c>
      <c r="I26" s="113" t="s">
        <v>143</v>
      </c>
      <c r="J26" s="33">
        <f t="shared" si="8"/>
        <v>0.325462962962963</v>
      </c>
      <c r="K26" s="34">
        <f t="shared" si="9"/>
        <v>0.19872169229770942</v>
      </c>
      <c r="L26" s="123">
        <f t="shared" si="10"/>
        <v>0.9936084614885471</v>
      </c>
      <c r="M26" s="146">
        <f t="shared" si="11"/>
        <v>0.33611111111111114</v>
      </c>
    </row>
    <row r="27" spans="3:11" ht="18.75" customHeight="1">
      <c r="C27" s="48"/>
      <c r="D27" s="39"/>
      <c r="E27" s="60"/>
      <c r="F27" s="65"/>
      <c r="G27" s="60"/>
      <c r="H27" s="61"/>
      <c r="I27" s="63"/>
      <c r="J27" s="60"/>
      <c r="K27" s="61"/>
    </row>
    <row r="28" spans="3:11" ht="24.75" customHeight="1" thickBot="1">
      <c r="C28" s="171" t="s">
        <v>137</v>
      </c>
      <c r="D28" s="82"/>
      <c r="E28" s="83"/>
      <c r="F28" s="172"/>
      <c r="G28" s="83"/>
      <c r="H28" s="87"/>
      <c r="I28" s="86"/>
      <c r="J28" s="83"/>
      <c r="K28" s="87"/>
    </row>
    <row r="29" spans="3:11" ht="24.75" customHeight="1" thickTop="1">
      <c r="C29" s="56" t="s">
        <v>80</v>
      </c>
      <c r="D29" s="59">
        <v>0.24097222222222223</v>
      </c>
      <c r="E29" s="60"/>
      <c r="F29" s="65"/>
      <c r="G29" s="60"/>
      <c r="H29" s="61"/>
      <c r="I29" s="63">
        <v>0.4694444444444445</v>
      </c>
      <c r="J29" s="33">
        <f>+K29*1.6</f>
        <v>0.2503703703703704</v>
      </c>
      <c r="K29" s="34">
        <f>(+I29/3000)*1000</f>
        <v>0.1564814814814815</v>
      </c>
    </row>
    <row r="30" spans="3:11" ht="24.75" customHeight="1">
      <c r="C30" s="48" t="s">
        <v>83</v>
      </c>
      <c r="D30" s="39">
        <v>0.24930555555555556</v>
      </c>
      <c r="E30" s="60"/>
      <c r="F30" s="65"/>
      <c r="G30" s="60"/>
      <c r="H30" s="61"/>
      <c r="I30" s="63">
        <v>0.4756944444444444</v>
      </c>
      <c r="J30" s="33">
        <f>+K30*1.6</f>
        <v>0.2537037037037037</v>
      </c>
      <c r="K30" s="34">
        <f>(+I30/3000)*1000</f>
        <v>0.1585648148148148</v>
      </c>
    </row>
    <row r="31" spans="3:11" ht="24.75" customHeight="1">
      <c r="C31" s="48" t="s">
        <v>69</v>
      </c>
      <c r="D31" s="39">
        <v>0.26944444444444443</v>
      </c>
      <c r="E31" s="60"/>
      <c r="F31" s="65"/>
      <c r="G31" s="60"/>
      <c r="H31" s="61"/>
      <c r="I31" s="63">
        <v>0.5020833333333333</v>
      </c>
      <c r="J31" s="33">
        <f>+K31*1.6</f>
        <v>0.2677777777777778</v>
      </c>
      <c r="K31" s="34">
        <f>(+I31/3000)*1000</f>
        <v>0.1673611111111111</v>
      </c>
    </row>
    <row r="32" spans="3:11" ht="24.75" customHeight="1">
      <c r="C32" s="48" t="s">
        <v>70</v>
      </c>
      <c r="D32" s="39">
        <v>0.2743055555555555</v>
      </c>
      <c r="E32" s="60"/>
      <c r="F32" s="65"/>
      <c r="G32" s="60"/>
      <c r="H32" s="61"/>
      <c r="I32" s="113">
        <v>0.53125</v>
      </c>
      <c r="J32" s="33">
        <f>+K32*1.6</f>
        <v>0.2833333333333334</v>
      </c>
      <c r="K32" s="34">
        <f>(+I32/3000)*1000</f>
        <v>0.17708333333333334</v>
      </c>
    </row>
    <row r="33" spans="3:11" ht="24.75" customHeight="1">
      <c r="C33" s="48" t="s">
        <v>81</v>
      </c>
      <c r="D33" s="39">
        <v>0.3229166666666667</v>
      </c>
      <c r="E33" s="60"/>
      <c r="F33" s="65"/>
      <c r="G33" s="60"/>
      <c r="H33" s="114"/>
      <c r="I33" s="113">
        <v>0.6236111111111111</v>
      </c>
      <c r="J33" s="33">
        <f>+K33*1.6</f>
        <v>0.3325925925925926</v>
      </c>
      <c r="K33" s="34">
        <f>(+I33/3000)*1000</f>
        <v>0.20787037037037037</v>
      </c>
    </row>
    <row r="34" spans="3:11" ht="24.75" customHeight="1" thickBot="1">
      <c r="C34" s="12"/>
      <c r="D34" s="23"/>
      <c r="E34" s="22"/>
      <c r="F34" s="66"/>
      <c r="G34" s="22"/>
      <c r="H34" s="14"/>
      <c r="I34" s="21"/>
      <c r="J34" s="22"/>
      <c r="K34" s="14"/>
    </row>
  </sheetData>
  <sheetProtection/>
  <printOptions/>
  <pageMargins left="0.5" right="0.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Forks Central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Allan</dc:creator>
  <cp:keywords/>
  <dc:description/>
  <cp:lastModifiedBy>Sean Allan</cp:lastModifiedBy>
  <cp:lastPrinted>2007-09-03T20:36:04Z</cp:lastPrinted>
  <dcterms:created xsi:type="dcterms:W3CDTF">2004-08-20T01:07:04Z</dcterms:created>
  <dcterms:modified xsi:type="dcterms:W3CDTF">2012-10-21T01:37:25Z</dcterms:modified>
  <cp:category/>
  <cp:version/>
  <cp:contentType/>
  <cp:contentStatus/>
</cp:coreProperties>
</file>