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461" windowWidth="13050" windowHeight="7785" tabRatio="806" firstSheet="13" activeTab="18"/>
  </bookViews>
  <sheets>
    <sheet name="B-hill" sheetId="1" r:id="rId1"/>
    <sheet name="G-Hill" sheetId="2" r:id="rId2"/>
    <sheet name="B-NorthW" sheetId="3" r:id="rId3"/>
    <sheet name="G-NorthW" sheetId="4" r:id="rId4"/>
    <sheet name="B-Bemidji" sheetId="5" r:id="rId5"/>
    <sheet name="G- Bemidji" sheetId="6" r:id="rId6"/>
    <sheet name="B-Valley City" sheetId="7" r:id="rId7"/>
    <sheet name="G- Valley City" sheetId="8" r:id="rId8"/>
    <sheet name="bagley - Boys" sheetId="9" r:id="rId9"/>
    <sheet name="Bagley - G" sheetId="10" r:id="rId10"/>
    <sheet name="Milica B" sheetId="11" r:id="rId11"/>
    <sheet name="Milica G" sheetId="12" r:id="rId12"/>
    <sheet name="G- EGF" sheetId="13" r:id="rId13"/>
    <sheet name="B-EGF" sheetId="14" r:id="rId14"/>
    <sheet name="GF - G" sheetId="15" r:id="rId15"/>
    <sheet name="GF- B" sheetId="16" r:id="rId16"/>
    <sheet name="EDC - B" sheetId="17" r:id="rId17"/>
    <sheet name="EDC - G" sheetId="18" r:id="rId18"/>
    <sheet name="State - G" sheetId="19" r:id="rId19"/>
    <sheet name="State B" sheetId="20" r:id="rId20"/>
    <sheet name="NTN-B" sheetId="21" r:id="rId21"/>
    <sheet name="NTN-g" sheetId="22" r:id="rId22"/>
  </sheets>
  <definedNames>
    <definedName name="_xlnm.Print_Area" localSheetId="8">'bagley - Boys'!$B$3:$K$23</definedName>
    <definedName name="_xlnm.Print_Area" localSheetId="9">'Bagley - G'!$B$3:$K$31</definedName>
    <definedName name="_xlnm.Print_Area" localSheetId="4">'B-Bemidji'!$B$3:$M$35</definedName>
    <definedName name="_xlnm.Print_Area" localSheetId="13">'B-EGF'!$B$3:$K$30</definedName>
    <definedName name="_xlnm.Print_Area" localSheetId="0">'B-hill'!$B$3:$M$27</definedName>
    <definedName name="_xlnm.Print_Area" localSheetId="2">'B-NorthW'!$B$2:$M$31</definedName>
    <definedName name="_xlnm.Print_Area" localSheetId="6">'B-Valley City'!$B$3:$L$34</definedName>
    <definedName name="_xlnm.Print_Area" localSheetId="16">'EDC - B'!$B$3:$K$29</definedName>
    <definedName name="_xlnm.Print_Area" localSheetId="17">'EDC - G'!$B$3:$I$33</definedName>
    <definedName name="_xlnm.Print_Area" localSheetId="5">'G- Bemidji'!$B$3:$L$39</definedName>
    <definedName name="_xlnm.Print_Area" localSheetId="12">'G- EGF'!$B$3:$J$38</definedName>
    <definedName name="_xlnm.Print_Area" localSheetId="7">'G- Valley City'!$B$3:$K$39</definedName>
    <definedName name="_xlnm.Print_Area" localSheetId="14">'GF - G'!$B$3:$J$37</definedName>
    <definedName name="_xlnm.Print_Area" localSheetId="15">'GF- B'!$B$3:$L$32</definedName>
    <definedName name="_xlnm.Print_Area" localSheetId="1">'G-Hill'!$B$3:$K$32</definedName>
    <definedName name="_xlnm.Print_Area" localSheetId="3">'G-NorthW'!$B$3:$K$38</definedName>
    <definedName name="_xlnm.Print_Area" localSheetId="10">'Milica B'!$B$3:$L$31</definedName>
    <definedName name="_xlnm.Print_Area" localSheetId="11">'Milica G'!$B$3:$K$37</definedName>
    <definedName name="_xlnm.Print_Area" localSheetId="20">'NTN-B'!$B$3:$R$31</definedName>
    <definedName name="_xlnm.Print_Area" localSheetId="18">'State - G'!$B$3:$I$17</definedName>
    <definedName name="_xlnm.Print_Area" localSheetId="19">'State B'!$B$3:$K$17</definedName>
  </definedNames>
  <calcPr fullCalcOnLoad="1"/>
</workbook>
</file>

<file path=xl/sharedStrings.xml><?xml version="1.0" encoding="utf-8"?>
<sst xmlns="http://schemas.openxmlformats.org/spreadsheetml/2006/main" count="1331" uniqueCount="251">
  <si>
    <t xml:space="preserve"> </t>
  </si>
  <si>
    <t>1st Mile</t>
  </si>
  <si>
    <t>2m split</t>
  </si>
  <si>
    <t>Final Time</t>
  </si>
  <si>
    <t>Average/mile</t>
  </si>
  <si>
    <t>Average/1000</t>
  </si>
  <si>
    <t>Medal, Kaitlin</t>
  </si>
  <si>
    <t>1st mile</t>
  </si>
  <si>
    <t>McMillan, Lauren</t>
  </si>
  <si>
    <t xml:space="preserve">Weather </t>
  </si>
  <si>
    <t>2m total</t>
  </si>
  <si>
    <t>3m split</t>
  </si>
  <si>
    <t>3m total</t>
  </si>
  <si>
    <t>Harlow, Shane</t>
  </si>
  <si>
    <t>Torrey, Mike</t>
  </si>
  <si>
    <t>Jv boys 4K</t>
  </si>
  <si>
    <t>Torrey, Alex</t>
  </si>
  <si>
    <t>Houska, Ben</t>
  </si>
  <si>
    <t>Torrey, Andrew</t>
  </si>
  <si>
    <t>2&amp;3 Avg</t>
  </si>
  <si>
    <t>Fisher, Tom</t>
  </si>
  <si>
    <t>True 5K course</t>
  </si>
  <si>
    <t>True 4K course</t>
  </si>
  <si>
    <t>last half mile</t>
  </si>
  <si>
    <t>2 mile Total</t>
  </si>
  <si>
    <t>Last Half mile</t>
  </si>
  <si>
    <t>Northwood</t>
  </si>
  <si>
    <t>Varsity 5k</t>
  </si>
  <si>
    <t>Middle School 3k</t>
  </si>
  <si>
    <t>Varsity 4k</t>
  </si>
  <si>
    <t>Cominghay, Arianne</t>
  </si>
  <si>
    <t>Shafer, Paul</t>
  </si>
  <si>
    <t>Gerszewski, Justin</t>
  </si>
  <si>
    <t>Helgeson, Ted</t>
  </si>
  <si>
    <t>Wood, Ben</t>
  </si>
  <si>
    <t>Place</t>
  </si>
  <si>
    <t>Lindsay, Ali</t>
  </si>
  <si>
    <t>Roehl, Camron</t>
  </si>
  <si>
    <t>Murphy, Keelan</t>
  </si>
  <si>
    <t>Sand, Jaclyn</t>
  </si>
  <si>
    <t>GF Inv</t>
  </si>
  <si>
    <t>Ackley, Nick</t>
  </si>
  <si>
    <t xml:space="preserve">Weather  </t>
  </si>
  <si>
    <t>True 4K distance:</t>
  </si>
  <si>
    <t>True 5K course distance: 5000m</t>
  </si>
  <si>
    <t xml:space="preserve">True 5K course distance: </t>
  </si>
  <si>
    <t>Cominghay, Ari</t>
  </si>
  <si>
    <t>Jr High Girls 3k</t>
  </si>
  <si>
    <t>Thomas, Jordyn</t>
  </si>
  <si>
    <t>NTN - Preregionals</t>
  </si>
  <si>
    <t>Jensen, Shane</t>
  </si>
  <si>
    <t>24:01</t>
  </si>
  <si>
    <t>Jv boys 5K</t>
  </si>
  <si>
    <t>Milaca</t>
  </si>
  <si>
    <t>DNR</t>
  </si>
  <si>
    <t>NTN</t>
  </si>
  <si>
    <t>Team Avg</t>
  </si>
  <si>
    <t>Top 5 Avg</t>
  </si>
  <si>
    <t>Nov 14th, 2009</t>
  </si>
  <si>
    <t>Diff</t>
  </si>
  <si>
    <t>11/15/08</t>
  </si>
  <si>
    <t>PreNTN</t>
  </si>
  <si>
    <t>place</t>
  </si>
  <si>
    <t>2008-2009</t>
  </si>
  <si>
    <t>Roehl, Grace</t>
  </si>
  <si>
    <t>Cox, Rachel</t>
  </si>
  <si>
    <t>DNF</t>
  </si>
  <si>
    <t>Corrected</t>
  </si>
  <si>
    <t xml:space="preserve">Weather: </t>
  </si>
  <si>
    <t>Larsen, Lilly</t>
  </si>
  <si>
    <t>Larsen, Lily</t>
  </si>
  <si>
    <t>2:15 JV Boys 5k</t>
  </si>
  <si>
    <t>11:15 9th boys  5k</t>
  </si>
  <si>
    <t>2:00 JV Girls</t>
  </si>
  <si>
    <t>Wolfe, Juliet</t>
  </si>
  <si>
    <t>Roehl, Carmon</t>
  </si>
  <si>
    <t>Larsen, Leif</t>
  </si>
  <si>
    <t>Ackley, Karly</t>
  </si>
  <si>
    <t>Cox, Emily</t>
  </si>
  <si>
    <t>Allan, Meghan</t>
  </si>
  <si>
    <t>Johnson, McKenzie</t>
  </si>
  <si>
    <t>Devine, Thomas</t>
  </si>
  <si>
    <t>Total Runners</t>
  </si>
  <si>
    <t>Weather</t>
  </si>
  <si>
    <t>Wylot,Chloe</t>
  </si>
  <si>
    <t xml:space="preserve">True 4K course distance: </t>
  </si>
  <si>
    <t>Carlson, Adam</t>
  </si>
  <si>
    <t>Dianat, Alex</t>
  </si>
  <si>
    <t>Oen, Sophie</t>
  </si>
  <si>
    <t>Wylot, Chloe</t>
  </si>
  <si>
    <t>True 5K course distance</t>
  </si>
  <si>
    <t>JV 4K</t>
  </si>
  <si>
    <t>24:38</t>
  </si>
  <si>
    <t>10:45   7th girls 3200m</t>
  </si>
  <si>
    <t>12:30 Varsity AAA girls</t>
  </si>
  <si>
    <t>1:15 Varsity AAA</t>
  </si>
  <si>
    <t>Wofle, Juliet</t>
  </si>
  <si>
    <t>24:13</t>
  </si>
  <si>
    <t>Weather:</t>
  </si>
  <si>
    <t>Aug 25th , 2012</t>
  </si>
  <si>
    <t>Hillsboro</t>
  </si>
  <si>
    <t>Kelly, Ian</t>
  </si>
  <si>
    <t>Young, Tyler</t>
  </si>
  <si>
    <t>Rowley, Cody</t>
  </si>
  <si>
    <t>JV Boys 3k</t>
  </si>
  <si>
    <t>Keogh, Ryan</t>
  </si>
  <si>
    <t>Hattrich, David</t>
  </si>
  <si>
    <t>Young, Britta</t>
  </si>
  <si>
    <t>Torrey, Rachel</t>
  </si>
  <si>
    <t>Johnson, Natalie</t>
  </si>
  <si>
    <t>Barth, Heather</t>
  </si>
  <si>
    <t>Scott, Alexia</t>
  </si>
  <si>
    <t>Lundski, Alexis</t>
  </si>
  <si>
    <t>Mitchell, Lexie</t>
  </si>
  <si>
    <t>Weiss, Miranda</t>
  </si>
  <si>
    <t>Aug 25th, 2012</t>
  </si>
  <si>
    <t>Sutton, Charles</t>
  </si>
  <si>
    <t>Total runners</t>
  </si>
  <si>
    <t>4823 k</t>
  </si>
  <si>
    <t>3850 meters</t>
  </si>
  <si>
    <t>26:41</t>
  </si>
  <si>
    <t>1st mile split is not accurate</t>
  </si>
  <si>
    <t>1st mile not Accurate</t>
  </si>
  <si>
    <t>Sept 30, 2012</t>
  </si>
  <si>
    <t xml:space="preserve">True 4k course distance </t>
  </si>
  <si>
    <t>Hattich, David</t>
  </si>
  <si>
    <t>Gibson, Kegan</t>
  </si>
  <si>
    <t>Grainger, Connor</t>
  </si>
  <si>
    <t>Sutton, Ryan</t>
  </si>
  <si>
    <t>Phleps, Parker</t>
  </si>
  <si>
    <t>Bossaler, Paige</t>
  </si>
  <si>
    <t>Bertsch, Brenna</t>
  </si>
  <si>
    <t>Halvorson, Olivia</t>
  </si>
  <si>
    <t>Poitra, Nikki</t>
  </si>
  <si>
    <t>Aug 30th, 2012</t>
  </si>
  <si>
    <t>63</t>
  </si>
  <si>
    <t>36</t>
  </si>
  <si>
    <t>dnr</t>
  </si>
  <si>
    <t>jv</t>
  </si>
  <si>
    <t>JrH</t>
  </si>
  <si>
    <t>JV</t>
  </si>
  <si>
    <t>Ritterman, Lauren</t>
  </si>
  <si>
    <t>82</t>
  </si>
  <si>
    <t>4k</t>
  </si>
  <si>
    <t>5k</t>
  </si>
  <si>
    <t>Bemidji</t>
  </si>
  <si>
    <t>Sept 7th, 2012</t>
  </si>
  <si>
    <t>Hettich, David</t>
  </si>
  <si>
    <t>Barsted, Blaze</t>
  </si>
  <si>
    <t>Middle School 3200</t>
  </si>
  <si>
    <t>Total Number of runners</t>
  </si>
  <si>
    <t>JV 4k</t>
  </si>
  <si>
    <t>Jr High Girls 3200</t>
  </si>
  <si>
    <t>Jackson, Maia</t>
  </si>
  <si>
    <t>Lunski, Alexis</t>
  </si>
  <si>
    <t>Gap time</t>
  </si>
  <si>
    <t>Weather:  60, med wind,  very rolling course</t>
  </si>
  <si>
    <t>Gap Time</t>
  </si>
  <si>
    <t>103</t>
  </si>
  <si>
    <t>3k Time</t>
  </si>
  <si>
    <t>Reck, Mason</t>
  </si>
  <si>
    <t>Avg/mile</t>
  </si>
  <si>
    <t>27:15</t>
  </si>
  <si>
    <t>133</t>
  </si>
  <si>
    <t>26:35</t>
  </si>
  <si>
    <t>Co1grove,Darian</t>
  </si>
  <si>
    <t>4k time</t>
  </si>
  <si>
    <t>3k</t>
  </si>
  <si>
    <t>Valley City</t>
  </si>
  <si>
    <t>Sept 15th, 2012</t>
  </si>
  <si>
    <t>Austin, Wes</t>
  </si>
  <si>
    <t>JV 3k</t>
  </si>
  <si>
    <t>JrH 3K</t>
  </si>
  <si>
    <t>4k Time</t>
  </si>
  <si>
    <t>108</t>
  </si>
  <si>
    <t>Middle School 3000</t>
  </si>
  <si>
    <t>Bagley</t>
  </si>
  <si>
    <t>Sept 18th, 2012</t>
  </si>
  <si>
    <t>Garinger, Connor</t>
  </si>
  <si>
    <t>Colgrove, Darian</t>
  </si>
  <si>
    <t>Sept 22nd,  2012</t>
  </si>
  <si>
    <t>Phelps,Parker</t>
  </si>
  <si>
    <t>Andrew, Torrey</t>
  </si>
  <si>
    <t>Garinger, Conner</t>
  </si>
  <si>
    <t>Sept 22nd, Saturday</t>
  </si>
  <si>
    <t>10:30   8th girls 3200m</t>
  </si>
  <si>
    <t>Cox,Emily</t>
  </si>
  <si>
    <t>Weiss,Miranda</t>
  </si>
  <si>
    <t>Comminghay, Ari</t>
  </si>
  <si>
    <t>Gap Time 1:17</t>
  </si>
  <si>
    <t>Gap Time 1:33</t>
  </si>
  <si>
    <t>149</t>
  </si>
  <si>
    <t>3k time</t>
  </si>
  <si>
    <t xml:space="preserve">Gap time </t>
  </si>
  <si>
    <t>4th/7</t>
  </si>
  <si>
    <t>points 95</t>
  </si>
  <si>
    <t>26:40</t>
  </si>
  <si>
    <t>26:39</t>
  </si>
  <si>
    <t>Gap time 1:25</t>
  </si>
  <si>
    <t>22nd/44</t>
  </si>
  <si>
    <t>604 points</t>
  </si>
  <si>
    <t>Gap time 5:00</t>
  </si>
  <si>
    <t>34th/39</t>
  </si>
  <si>
    <t>points939</t>
  </si>
  <si>
    <t>7th/20</t>
  </si>
  <si>
    <t>198 points</t>
  </si>
  <si>
    <t>5th/22</t>
  </si>
  <si>
    <t>144 points</t>
  </si>
  <si>
    <t>Weather   50, med wind</t>
  </si>
  <si>
    <t>EGF</t>
  </si>
  <si>
    <t>Sept 27th, 2012</t>
  </si>
  <si>
    <t>45 points</t>
  </si>
  <si>
    <t>1st/7</t>
  </si>
  <si>
    <t>25 points</t>
  </si>
  <si>
    <t>1st</t>
  </si>
  <si>
    <t>2nd/9</t>
  </si>
  <si>
    <t>1  JV</t>
  </si>
  <si>
    <t>4 JV</t>
  </si>
  <si>
    <t>5 JV</t>
  </si>
  <si>
    <t>Oct 6th, 2012</t>
  </si>
  <si>
    <t>JrH 3k</t>
  </si>
  <si>
    <t>15:21</t>
  </si>
  <si>
    <t>Halovorson, Olivia</t>
  </si>
  <si>
    <t>Location: Lincoln Park</t>
  </si>
  <si>
    <t xml:space="preserve">  </t>
  </si>
  <si>
    <t>Gap Time 1:20</t>
  </si>
  <si>
    <t>Gap time: 1:06</t>
  </si>
  <si>
    <t>poinyd 63/2nd</t>
  </si>
  <si>
    <t>74 points/3rd</t>
  </si>
  <si>
    <t>38 points/1st</t>
  </si>
  <si>
    <t>24:05</t>
  </si>
  <si>
    <t>Gap Time  2:16</t>
  </si>
  <si>
    <t>points 139/5th</t>
  </si>
  <si>
    <t>Oct 13th, 2012</t>
  </si>
  <si>
    <t>Wap</t>
  </si>
  <si>
    <t>Location: Wap</t>
  </si>
  <si>
    <t xml:space="preserve">Gap Time  </t>
  </si>
  <si>
    <t xml:space="preserve">points </t>
  </si>
  <si>
    <t>100pts/5th</t>
  </si>
  <si>
    <t>67/2nd</t>
  </si>
  <si>
    <t>:56</t>
  </si>
  <si>
    <t>102/6th</t>
  </si>
  <si>
    <t>17:34 Avg</t>
  </si>
  <si>
    <t>Weather   60, no  wind</t>
  </si>
  <si>
    <t>Oct 27th, 2012</t>
  </si>
  <si>
    <t>Dickinson</t>
  </si>
  <si>
    <t>Larsen, Lief</t>
  </si>
  <si>
    <t>91</t>
  </si>
  <si>
    <t>175/6th</t>
  </si>
  <si>
    <t>184/ 7th</t>
  </si>
  <si>
    <t>Avg 17:06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</si>
</sst>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color indexed="14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2"/>
      <color indexed="14"/>
      <name val="Times New Roman"/>
      <family val="1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14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36"/>
      <color indexed="60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2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20" fontId="6" fillId="0" borderId="13" xfId="0" applyNumberFormat="1" applyFont="1" applyBorder="1" applyAlignment="1">
      <alignment horizontal="center"/>
    </xf>
    <xf numFmtId="20" fontId="6" fillId="0" borderId="18" xfId="0" applyNumberFormat="1" applyFont="1" applyBorder="1" applyAlignment="1">
      <alignment horizontal="center"/>
    </xf>
    <xf numFmtId="20" fontId="6" fillId="0" borderId="16" xfId="0" applyNumberFormat="1" applyFont="1" applyBorder="1" applyAlignment="1">
      <alignment horizontal="center"/>
    </xf>
    <xf numFmtId="20" fontId="6" fillId="0" borderId="20" xfId="0" applyNumberFormat="1" applyFont="1" applyBorder="1" applyAlignment="1" quotePrefix="1">
      <alignment horizontal="center"/>
    </xf>
    <xf numFmtId="20" fontId="6" fillId="0" borderId="20" xfId="0" applyNumberFormat="1" applyFont="1" applyBorder="1" applyAlignment="1">
      <alignment horizontal="center"/>
    </xf>
    <xf numFmtId="20" fontId="0" fillId="33" borderId="14" xfId="0" applyNumberFormat="1" applyFill="1" applyBorder="1" applyAlignment="1">
      <alignment horizontal="center"/>
    </xf>
    <xf numFmtId="20" fontId="2" fillId="33" borderId="1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6" fillId="0" borderId="21" xfId="0" applyNumberFormat="1" applyFont="1" applyBorder="1" applyAlignment="1" quotePrefix="1">
      <alignment horizontal="center"/>
    </xf>
    <xf numFmtId="20" fontId="6" fillId="0" borderId="22" xfId="0" applyNumberFormat="1" applyFont="1" applyBorder="1" applyAlignment="1">
      <alignment horizontal="center"/>
    </xf>
    <xf numFmtId="20" fontId="6" fillId="0" borderId="23" xfId="0" applyNumberFormat="1" applyFon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0" fillId="33" borderId="24" xfId="0" applyFont="1" applyFill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3" xfId="0" applyFont="1" applyBorder="1" applyAlignment="1">
      <alignment/>
    </xf>
    <xf numFmtId="0" fontId="0" fillId="33" borderId="38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 horizontal="center"/>
    </xf>
    <xf numFmtId="20" fontId="6" fillId="33" borderId="14" xfId="0" applyNumberFormat="1" applyFont="1" applyFill="1" applyBorder="1" applyAlignment="1">
      <alignment horizontal="center"/>
    </xf>
    <xf numFmtId="20" fontId="6" fillId="33" borderId="14" xfId="0" applyNumberFormat="1" applyFont="1" applyFill="1" applyBorder="1" applyAlignment="1">
      <alignment horizontal="left"/>
    </xf>
    <xf numFmtId="20" fontId="6" fillId="33" borderId="36" xfId="0" applyNumberFormat="1" applyFont="1" applyFill="1" applyBorder="1" applyAlignment="1">
      <alignment horizontal="center"/>
    </xf>
    <xf numFmtId="20" fontId="6" fillId="0" borderId="39" xfId="0" applyNumberFormat="1" applyFont="1" applyBorder="1" applyAlignment="1">
      <alignment horizontal="center"/>
    </xf>
    <xf numFmtId="0" fontId="6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20" fontId="6" fillId="0" borderId="19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2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33" borderId="38" xfId="0" applyNumberFormat="1" applyFon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37" xfId="0" applyNumberFormat="1" applyBorder="1" applyAlignment="1">
      <alignment/>
    </xf>
    <xf numFmtId="0" fontId="1" fillId="0" borderId="0" xfId="0" applyFont="1" applyBorder="1" applyAlignment="1">
      <alignment horizontal="left"/>
    </xf>
    <xf numFmtId="20" fontId="6" fillId="0" borderId="0" xfId="0" applyNumberFormat="1" applyFont="1" applyBorder="1" applyAlignment="1">
      <alignment horizontal="center"/>
    </xf>
    <xf numFmtId="20" fontId="6" fillId="0" borderId="29" xfId="0" applyNumberFormat="1" applyFont="1" applyBorder="1" applyAlignment="1">
      <alignment horizontal="center"/>
    </xf>
    <xf numFmtId="37" fontId="0" fillId="0" borderId="43" xfId="0" applyNumberFormat="1" applyBorder="1" applyAlignment="1">
      <alignment horizontal="center"/>
    </xf>
    <xf numFmtId="20" fontId="0" fillId="0" borderId="44" xfId="0" applyNumberFormat="1" applyBorder="1" applyAlignment="1">
      <alignment horizontal="center"/>
    </xf>
    <xf numFmtId="20" fontId="6" fillId="33" borderId="45" xfId="0" applyNumberFormat="1" applyFont="1" applyFill="1" applyBorder="1" applyAlignment="1">
      <alignment horizontal="center"/>
    </xf>
    <xf numFmtId="20" fontId="2" fillId="33" borderId="45" xfId="0" applyNumberFormat="1" applyFont="1" applyFill="1" applyBorder="1" applyAlignment="1">
      <alignment horizontal="center"/>
    </xf>
    <xf numFmtId="20" fontId="6" fillId="33" borderId="45" xfId="0" applyNumberFormat="1" applyFont="1" applyFill="1" applyBorder="1" applyAlignment="1">
      <alignment horizontal="left"/>
    </xf>
    <xf numFmtId="20" fontId="0" fillId="33" borderId="45" xfId="0" applyNumberFormat="1" applyFill="1" applyBorder="1" applyAlignment="1">
      <alignment horizontal="center"/>
    </xf>
    <xf numFmtId="20" fontId="6" fillId="33" borderId="46" xfId="0" applyNumberFormat="1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3" fillId="33" borderId="46" xfId="0" applyFont="1" applyFill="1" applyBorder="1" applyAlignment="1">
      <alignment/>
    </xf>
    <xf numFmtId="0" fontId="7" fillId="33" borderId="45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33" borderId="47" xfId="0" applyFill="1" applyBorder="1" applyAlignment="1">
      <alignment horizontal="center"/>
    </xf>
    <xf numFmtId="20" fontId="6" fillId="0" borderId="48" xfId="0" applyNumberFormat="1" applyFon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0" fontId="1" fillId="0" borderId="49" xfId="0" applyFont="1" applyBorder="1" applyAlignment="1">
      <alignment/>
    </xf>
    <xf numFmtId="20" fontId="6" fillId="0" borderId="44" xfId="0" applyNumberFormat="1" applyFon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20" fontId="6" fillId="0" borderId="5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7" fontId="0" fillId="0" borderId="5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" fontId="0" fillId="0" borderId="52" xfId="0" applyNumberFormat="1" applyBorder="1" applyAlignment="1">
      <alignment horizontal="center"/>
    </xf>
    <xf numFmtId="1" fontId="1" fillId="0" borderId="29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6" fillId="33" borderId="24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53" xfId="0" applyFont="1" applyBorder="1" applyAlignment="1">
      <alignment/>
    </xf>
    <xf numFmtId="20" fontId="6" fillId="0" borderId="54" xfId="0" applyNumberFormat="1" applyFont="1" applyBorder="1" applyAlignment="1">
      <alignment horizontal="center"/>
    </xf>
    <xf numFmtId="20" fontId="6" fillId="0" borderId="55" xfId="0" applyNumberFormat="1" applyFont="1" applyBorder="1" applyAlignment="1">
      <alignment horizontal="center"/>
    </xf>
    <xf numFmtId="20" fontId="0" fillId="0" borderId="55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20" fontId="6" fillId="0" borderId="56" xfId="0" applyNumberFormat="1" applyFon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1" fontId="0" fillId="0" borderId="0" xfId="0" applyNumberFormat="1" applyFont="1" applyAlignment="1">
      <alignment/>
    </xf>
    <xf numFmtId="1" fontId="2" fillId="0" borderId="29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33" borderId="24" xfId="0" applyNumberFormat="1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5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20" fontId="0" fillId="0" borderId="19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0" fillId="0" borderId="5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20" fontId="9" fillId="0" borderId="0" xfId="0" applyNumberFormat="1" applyFont="1" applyBorder="1" applyAlignment="1">
      <alignment horizontal="center"/>
    </xf>
    <xf numFmtId="20" fontId="9" fillId="0" borderId="0" xfId="0" applyNumberFormat="1" applyFont="1" applyAlignment="1">
      <alignment horizontal="center"/>
    </xf>
    <xf numFmtId="20" fontId="0" fillId="0" borderId="0" xfId="0" applyNumberFormat="1" applyBorder="1" applyAlignment="1">
      <alignment horizontal="center"/>
    </xf>
    <xf numFmtId="47" fontId="6" fillId="33" borderId="36" xfId="0" applyNumberFormat="1" applyFont="1" applyFill="1" applyBorder="1" applyAlignment="1">
      <alignment horizontal="center"/>
    </xf>
    <xf numFmtId="20" fontId="6" fillId="0" borderId="58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" fillId="33" borderId="41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0" fontId="10" fillId="0" borderId="36" xfId="0" applyFont="1" applyBorder="1" applyAlignment="1">
      <alignment horizontal="left"/>
    </xf>
    <xf numFmtId="0" fontId="1" fillId="0" borderId="59" xfId="0" applyFont="1" applyBorder="1" applyAlignment="1">
      <alignment/>
    </xf>
    <xf numFmtId="14" fontId="8" fillId="0" borderId="0" xfId="0" applyNumberFormat="1" applyFont="1" applyAlignment="1" quotePrefix="1">
      <alignment horizontal="center"/>
    </xf>
    <xf numFmtId="20" fontId="11" fillId="0" borderId="0" xfId="0" applyNumberFormat="1" applyFont="1" applyBorder="1" applyAlignment="1" quotePrefix="1">
      <alignment horizontal="center"/>
    </xf>
    <xf numFmtId="20" fontId="6" fillId="0" borderId="60" xfId="0" applyNumberFormat="1" applyFont="1" applyBorder="1" applyAlignment="1">
      <alignment horizontal="center"/>
    </xf>
    <xf numFmtId="37" fontId="6" fillId="0" borderId="43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horizontal="center"/>
    </xf>
    <xf numFmtId="20" fontId="6" fillId="0" borderId="19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20" fontId="6" fillId="0" borderId="13" xfId="0" applyNumberFormat="1" applyFont="1" applyBorder="1" applyAlignment="1">
      <alignment horizontal="right"/>
    </xf>
    <xf numFmtId="37" fontId="0" fillId="0" borderId="42" xfId="0" applyNumberFormat="1" applyBorder="1" applyAlignment="1">
      <alignment horizontal="center"/>
    </xf>
    <xf numFmtId="20" fontId="0" fillId="0" borderId="23" xfId="0" applyNumberFormat="1" applyFont="1" applyBorder="1" applyAlignment="1">
      <alignment horizontal="center"/>
    </xf>
    <xf numFmtId="20" fontId="0" fillId="0" borderId="13" xfId="0" applyNumberFormat="1" applyFont="1" applyBorder="1" applyAlignment="1" quotePrefix="1">
      <alignment horizontal="center"/>
    </xf>
    <xf numFmtId="0" fontId="0" fillId="0" borderId="37" xfId="0" applyBorder="1" applyAlignment="1">
      <alignment horizontal="center"/>
    </xf>
    <xf numFmtId="20" fontId="1" fillId="0" borderId="0" xfId="0" applyNumberFormat="1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62" xfId="0" applyFont="1" applyFill="1" applyBorder="1" applyAlignment="1">
      <alignment/>
    </xf>
    <xf numFmtId="0" fontId="6" fillId="33" borderId="45" xfId="0" applyFont="1" applyFill="1" applyBorder="1" applyAlignment="1">
      <alignment horizontal="center"/>
    </xf>
    <xf numFmtId="0" fontId="6" fillId="33" borderId="63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" fillId="0" borderId="58" xfId="0" applyFont="1" applyBorder="1" applyAlignment="1">
      <alignment/>
    </xf>
    <xf numFmtId="20" fontId="10" fillId="0" borderId="20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61" xfId="0" applyBorder="1" applyAlignment="1">
      <alignment/>
    </xf>
    <xf numFmtId="20" fontId="6" fillId="0" borderId="44" xfId="0" applyNumberFormat="1" applyFont="1" applyBorder="1" applyAlignment="1">
      <alignment horizontal="left"/>
    </xf>
    <xf numFmtId="20" fontId="6" fillId="0" borderId="1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left"/>
    </xf>
    <xf numFmtId="1" fontId="0" fillId="0" borderId="34" xfId="0" applyNumberFormat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1" fontId="0" fillId="34" borderId="24" xfId="0" applyNumberFormat="1" applyFont="1" applyFill="1" applyBorder="1" applyAlignment="1">
      <alignment horizontal="center"/>
    </xf>
    <xf numFmtId="1" fontId="0" fillId="34" borderId="37" xfId="0" applyNumberForma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37" xfId="0" applyNumberFormat="1" applyFont="1" applyFill="1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 quotePrefix="1">
      <alignment horizontal="right"/>
    </xf>
    <xf numFmtId="20" fontId="6" fillId="34" borderId="24" xfId="0" applyNumberFormat="1" applyFont="1" applyFill="1" applyBorder="1" applyAlignment="1">
      <alignment horizontal="left"/>
    </xf>
    <xf numFmtId="0" fontId="6" fillId="0" borderId="13" xfId="0" applyFont="1" applyBorder="1" applyAlignment="1">
      <alignment/>
    </xf>
    <xf numFmtId="1" fontId="6" fillId="0" borderId="42" xfId="0" applyNumberFormat="1" applyFont="1" applyBorder="1" applyAlignment="1">
      <alignment horizontal="center"/>
    </xf>
    <xf numFmtId="15" fontId="1" fillId="0" borderId="28" xfId="0" applyNumberFormat="1" applyFont="1" applyBorder="1" applyAlignment="1" quotePrefix="1">
      <alignment/>
    </xf>
    <xf numFmtId="20" fontId="0" fillId="0" borderId="4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0" fontId="0" fillId="0" borderId="19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15" fontId="1" fillId="0" borderId="28" xfId="0" applyNumberFormat="1" applyFont="1" applyBorder="1" applyAlignment="1">
      <alignment/>
    </xf>
    <xf numFmtId="20" fontId="6" fillId="0" borderId="20" xfId="0" applyNumberFormat="1" applyFont="1" applyBorder="1" applyAlignment="1">
      <alignment horizontal="left"/>
    </xf>
    <xf numFmtId="1" fontId="0" fillId="0" borderId="42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20" fontId="0" fillId="0" borderId="14" xfId="0" applyNumberFormat="1" applyBorder="1" applyAlignment="1">
      <alignment/>
    </xf>
    <xf numFmtId="20" fontId="0" fillId="0" borderId="0" xfId="0" applyNumberFormat="1" applyAlignment="1">
      <alignment/>
    </xf>
    <xf numFmtId="0" fontId="1" fillId="0" borderId="31" xfId="0" applyFont="1" applyBorder="1" applyAlignment="1">
      <alignment/>
    </xf>
    <xf numFmtId="0" fontId="1" fillId="0" borderId="10" xfId="0" applyFont="1" applyBorder="1" applyAlignment="1">
      <alignment/>
    </xf>
    <xf numFmtId="37" fontId="0" fillId="0" borderId="4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0" fontId="15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20" fontId="0" fillId="0" borderId="14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20" fontId="0" fillId="0" borderId="42" xfId="0" applyNumberFormat="1" applyFont="1" applyBorder="1" applyAlignment="1" quotePrefix="1">
      <alignment horizontal="center"/>
    </xf>
    <xf numFmtId="20" fontId="6" fillId="0" borderId="42" xfId="0" applyNumberFormat="1" applyFont="1" applyBorder="1" applyAlignment="1" quotePrefix="1">
      <alignment horizontal="center"/>
    </xf>
    <xf numFmtId="0" fontId="1" fillId="0" borderId="17" xfId="0" applyFont="1" applyBorder="1" applyAlignment="1">
      <alignment/>
    </xf>
    <xf numFmtId="20" fontId="6" fillId="0" borderId="35" xfId="0" applyNumberFormat="1" applyFont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20" fontId="6" fillId="0" borderId="15" xfId="0" applyNumberFormat="1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35" xfId="0" applyFont="1" applyBorder="1" applyAlignment="1">
      <alignment/>
    </xf>
    <xf numFmtId="20" fontId="6" fillId="0" borderId="18" xfId="0" applyNumberFormat="1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0" fontId="6" fillId="0" borderId="35" xfId="0" applyNumberFormat="1" applyFont="1" applyBorder="1" applyAlignment="1">
      <alignment horizontal="left"/>
    </xf>
    <xf numFmtId="20" fontId="6" fillId="0" borderId="13" xfId="0" applyNumberFormat="1" applyFont="1" applyBorder="1" applyAlignment="1">
      <alignment horizontal="left"/>
    </xf>
    <xf numFmtId="20" fontId="57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18" fillId="33" borderId="40" xfId="0" applyFont="1" applyFill="1" applyBorder="1" applyAlignment="1">
      <alignment/>
    </xf>
    <xf numFmtId="20" fontId="15" fillId="0" borderId="0" xfId="0" applyNumberFormat="1" applyFont="1" applyAlignment="1">
      <alignment horizontal="center"/>
    </xf>
    <xf numFmtId="20" fontId="12" fillId="0" borderId="17" xfId="0" applyNumberFormat="1" applyFont="1" applyBorder="1" applyAlignment="1">
      <alignment horizontal="right"/>
    </xf>
    <xf numFmtId="0" fontId="0" fillId="0" borderId="0" xfId="0" applyNumberFormat="1" applyFont="1" applyBorder="1" applyAlignment="1" quotePrefix="1">
      <alignment horizontal="center"/>
    </xf>
    <xf numFmtId="37" fontId="0" fillId="0" borderId="43" xfId="0" applyNumberFormat="1" applyFont="1" applyBorder="1" applyAlignment="1">
      <alignment horizontal="center"/>
    </xf>
    <xf numFmtId="20" fontId="0" fillId="0" borderId="0" xfId="0" applyNumberFormat="1" applyFont="1" applyAlignment="1" quotePrefix="1">
      <alignment horizontal="center"/>
    </xf>
    <xf numFmtId="0" fontId="2" fillId="0" borderId="24" xfId="0" applyFont="1" applyBorder="1" applyAlignment="1">
      <alignment horizontal="center"/>
    </xf>
    <xf numFmtId="20" fontId="0" fillId="0" borderId="14" xfId="0" applyNumberFormat="1" applyFont="1" applyBorder="1" applyAlignment="1">
      <alignment horizontal="left"/>
    </xf>
    <xf numFmtId="20" fontId="6" fillId="0" borderId="14" xfId="0" applyNumberFormat="1" applyFont="1" applyBorder="1" applyAlignment="1">
      <alignment horizontal="left"/>
    </xf>
    <xf numFmtId="20" fontId="6" fillId="0" borderId="60" xfId="0" applyNumberFormat="1" applyFont="1" applyBorder="1" applyAlignment="1">
      <alignment horizontal="left"/>
    </xf>
    <xf numFmtId="20" fontId="6" fillId="0" borderId="19" xfId="0" applyNumberFormat="1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20" fontId="6" fillId="0" borderId="64" xfId="0" applyNumberFormat="1" applyFont="1" applyBorder="1" applyAlignment="1">
      <alignment horizontal="left"/>
    </xf>
    <xf numFmtId="20" fontId="6" fillId="0" borderId="24" xfId="0" applyNumberFormat="1" applyFont="1" applyBorder="1" applyAlignment="1">
      <alignment horizontal="center"/>
    </xf>
    <xf numFmtId="20" fontId="0" fillId="0" borderId="24" xfId="0" applyNumberFormat="1" applyFont="1" applyBorder="1" applyAlignment="1">
      <alignment horizontal="center"/>
    </xf>
    <xf numFmtId="20" fontId="6" fillId="0" borderId="24" xfId="0" applyNumberFormat="1" applyFont="1" applyBorder="1" applyAlignment="1">
      <alignment horizontal="left"/>
    </xf>
    <xf numFmtId="20" fontId="6" fillId="0" borderId="25" xfId="0" applyNumberFormat="1" applyFont="1" applyBorder="1" applyAlignment="1">
      <alignment horizontal="center"/>
    </xf>
    <xf numFmtId="20" fontId="6" fillId="0" borderId="26" xfId="0" applyNumberFormat="1" applyFont="1" applyBorder="1" applyAlignment="1" quotePrefix="1">
      <alignment horizontal="center"/>
    </xf>
    <xf numFmtId="20" fontId="6" fillId="0" borderId="14" xfId="0" applyNumberFormat="1" applyFont="1" applyBorder="1" applyAlignment="1">
      <alignment horizontal="right"/>
    </xf>
    <xf numFmtId="37" fontId="0" fillId="0" borderId="38" xfId="0" applyNumberFormat="1" applyFont="1" applyBorder="1" applyAlignment="1">
      <alignment horizontal="center"/>
    </xf>
    <xf numFmtId="20" fontId="10" fillId="0" borderId="20" xfId="0" applyNumberFormat="1" applyFont="1" applyBorder="1" applyAlignment="1">
      <alignment horizontal="left"/>
    </xf>
    <xf numFmtId="20" fontId="10" fillId="0" borderId="13" xfId="0" applyNumberFormat="1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1" fontId="38" fillId="0" borderId="43" xfId="0" applyNumberFormat="1" applyFont="1" applyBorder="1" applyAlignment="1">
      <alignment horizontal="center"/>
    </xf>
    <xf numFmtId="1" fontId="38" fillId="0" borderId="42" xfId="0" applyNumberFormat="1" applyFont="1" applyBorder="1" applyAlignment="1">
      <alignment horizontal="center"/>
    </xf>
    <xf numFmtId="37" fontId="38" fillId="0" borderId="42" xfId="0" applyNumberFormat="1" applyFont="1" applyBorder="1" applyAlignment="1">
      <alignment horizontal="center"/>
    </xf>
    <xf numFmtId="20" fontId="10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2</xdr:row>
      <xdr:rowOff>95250</xdr:rowOff>
    </xdr:from>
    <xdr:to>
      <xdr:col>7</xdr:col>
      <xdr:colOff>514350</xdr:colOff>
      <xdr:row>4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2600325" y="428625"/>
          <a:ext cx="2095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76200</xdr:rowOff>
    </xdr:from>
    <xdr:to>
      <xdr:col>7</xdr:col>
      <xdr:colOff>590550</xdr:colOff>
      <xdr:row>4</xdr:row>
      <xdr:rowOff>104775</xdr:rowOff>
    </xdr:to>
    <xdr:sp>
      <xdr:nvSpPr>
        <xdr:cNvPr id="1" name="WordArt 5"/>
        <xdr:cNvSpPr>
          <a:spLocks/>
        </xdr:cNvSpPr>
      </xdr:nvSpPr>
      <xdr:spPr>
        <a:xfrm>
          <a:off x="3714750" y="409575"/>
          <a:ext cx="1933575" cy="4381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73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57150</xdr:rowOff>
    </xdr:from>
    <xdr:to>
      <xdr:col>5</xdr:col>
      <xdr:colOff>781050</xdr:colOff>
      <xdr:row>4</xdr:row>
      <xdr:rowOff>66675</xdr:rowOff>
    </xdr:to>
    <xdr:sp>
      <xdr:nvSpPr>
        <xdr:cNvPr id="1" name="WordArt 3"/>
        <xdr:cNvSpPr>
          <a:spLocks/>
        </xdr:cNvSpPr>
      </xdr:nvSpPr>
      <xdr:spPr>
        <a:xfrm>
          <a:off x="3238500" y="390525"/>
          <a:ext cx="13239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85725</xdr:rowOff>
    </xdr:from>
    <xdr:to>
      <xdr:col>5</xdr:col>
      <xdr:colOff>790575</xdr:colOff>
      <xdr:row>5</xdr:row>
      <xdr:rowOff>171450</xdr:rowOff>
    </xdr:to>
    <xdr:sp>
      <xdr:nvSpPr>
        <xdr:cNvPr id="1" name="WordArt 3"/>
        <xdr:cNvSpPr>
          <a:spLocks/>
        </xdr:cNvSpPr>
      </xdr:nvSpPr>
      <xdr:spPr>
        <a:xfrm>
          <a:off x="3171825" y="419100"/>
          <a:ext cx="1352550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</xdr:row>
      <xdr:rowOff>95250</xdr:rowOff>
    </xdr:from>
    <xdr:to>
      <xdr:col>7</xdr:col>
      <xdr:colOff>485775</xdr:colOff>
      <xdr:row>5</xdr:row>
      <xdr:rowOff>9525</xdr:rowOff>
    </xdr:to>
    <xdr:sp>
      <xdr:nvSpPr>
        <xdr:cNvPr id="1" name="WordArt 3"/>
        <xdr:cNvSpPr>
          <a:spLocks/>
        </xdr:cNvSpPr>
      </xdr:nvSpPr>
      <xdr:spPr>
        <a:xfrm>
          <a:off x="3067050" y="428625"/>
          <a:ext cx="188595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38100</xdr:rowOff>
    </xdr:from>
    <xdr:to>
      <xdr:col>5</xdr:col>
      <xdr:colOff>790575</xdr:colOff>
      <xdr:row>4</xdr:row>
      <xdr:rowOff>28575</xdr:rowOff>
    </xdr:to>
    <xdr:sp>
      <xdr:nvSpPr>
        <xdr:cNvPr id="1" name="WordArt 4"/>
        <xdr:cNvSpPr>
          <a:spLocks/>
        </xdr:cNvSpPr>
      </xdr:nvSpPr>
      <xdr:spPr>
        <a:xfrm>
          <a:off x="2895600" y="371475"/>
          <a:ext cx="14763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85725</xdr:rowOff>
    </xdr:from>
    <xdr:to>
      <xdr:col>5</xdr:col>
      <xdr:colOff>228600</xdr:colOff>
      <xdr:row>3</xdr:row>
      <xdr:rowOff>133350</xdr:rowOff>
    </xdr:to>
    <xdr:sp>
      <xdr:nvSpPr>
        <xdr:cNvPr id="1" name="WordArt 5"/>
        <xdr:cNvSpPr>
          <a:spLocks/>
        </xdr:cNvSpPr>
      </xdr:nvSpPr>
      <xdr:spPr>
        <a:xfrm>
          <a:off x="1762125" y="247650"/>
          <a:ext cx="16764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57150</xdr:rowOff>
    </xdr:from>
    <xdr:to>
      <xdr:col>7</xdr:col>
      <xdr:colOff>600075</xdr:colOff>
      <xdr:row>4</xdr:row>
      <xdr:rowOff>47625</xdr:rowOff>
    </xdr:to>
    <xdr:sp>
      <xdr:nvSpPr>
        <xdr:cNvPr id="1" name="WordArt 3"/>
        <xdr:cNvSpPr>
          <a:spLocks/>
        </xdr:cNvSpPr>
      </xdr:nvSpPr>
      <xdr:spPr>
        <a:xfrm>
          <a:off x="2066925" y="390525"/>
          <a:ext cx="15430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2012EDC Championships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57150</xdr:rowOff>
    </xdr:from>
    <xdr:to>
      <xdr:col>5</xdr:col>
      <xdr:colOff>190500</xdr:colOff>
      <xdr:row>4</xdr:row>
      <xdr:rowOff>47625</xdr:rowOff>
    </xdr:to>
    <xdr:sp>
      <xdr:nvSpPr>
        <xdr:cNvPr id="1" name="WordArt 2"/>
        <xdr:cNvSpPr>
          <a:spLocks/>
        </xdr:cNvSpPr>
      </xdr:nvSpPr>
      <xdr:spPr>
        <a:xfrm>
          <a:off x="1533525" y="390525"/>
          <a:ext cx="22383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2012EDC Championships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2</xdr:row>
      <xdr:rowOff>66675</xdr:rowOff>
    </xdr:from>
    <xdr:to>
      <xdr:col>8</xdr:col>
      <xdr:colOff>762000</xdr:colOff>
      <xdr:row>4</xdr:row>
      <xdr:rowOff>95250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000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</xdr:row>
      <xdr:rowOff>76200</xdr:rowOff>
    </xdr:from>
    <xdr:to>
      <xdr:col>5</xdr:col>
      <xdr:colOff>685800</xdr:colOff>
      <xdr:row>4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1628775" y="409575"/>
          <a:ext cx="31527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 ND Championships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2</xdr:row>
      <xdr:rowOff>133350</xdr:rowOff>
    </xdr:from>
    <xdr:to>
      <xdr:col>9</xdr:col>
      <xdr:colOff>0</xdr:colOff>
      <xdr:row>4</xdr:row>
      <xdr:rowOff>266700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466725"/>
          <a:ext cx="752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1238250</xdr:colOff>
      <xdr:row>1</xdr:row>
      <xdr:rowOff>171450</xdr:rowOff>
    </xdr:from>
    <xdr:to>
      <xdr:col>6</xdr:col>
      <xdr:colOff>314325</xdr:colOff>
      <xdr:row>4</xdr:row>
      <xdr:rowOff>209550</xdr:rowOff>
    </xdr:to>
    <xdr:sp>
      <xdr:nvSpPr>
        <xdr:cNvPr id="2" name="WordArt 6"/>
        <xdr:cNvSpPr>
          <a:spLocks/>
        </xdr:cNvSpPr>
      </xdr:nvSpPr>
      <xdr:spPr>
        <a:xfrm>
          <a:off x="1428750" y="333375"/>
          <a:ext cx="347662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2012ND Championships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47625</xdr:rowOff>
    </xdr:from>
    <xdr:to>
      <xdr:col>7</xdr:col>
      <xdr:colOff>561975</xdr:colOff>
      <xdr:row>4</xdr:row>
      <xdr:rowOff>19050</xdr:rowOff>
    </xdr:to>
    <xdr:sp>
      <xdr:nvSpPr>
        <xdr:cNvPr id="1" name="WordArt 3"/>
        <xdr:cNvSpPr>
          <a:spLocks/>
        </xdr:cNvSpPr>
      </xdr:nvSpPr>
      <xdr:spPr>
        <a:xfrm>
          <a:off x="3438525" y="381000"/>
          <a:ext cx="14954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85725</xdr:rowOff>
    </xdr:from>
    <xdr:to>
      <xdr:col>8</xdr:col>
      <xdr:colOff>314325</xdr:colOff>
      <xdr:row>4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1619250" y="419100"/>
          <a:ext cx="37052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2009NTN</a:t>
          </a:r>
        </a:p>
      </xdr:txBody>
    </xdr:sp>
    <xdr:clientData/>
  </xdr:twoCellAnchor>
  <xdr:twoCellAnchor>
    <xdr:from>
      <xdr:col>5</xdr:col>
      <xdr:colOff>171450</xdr:colOff>
      <xdr:row>22</xdr:row>
      <xdr:rowOff>76200</xdr:rowOff>
    </xdr:from>
    <xdr:to>
      <xdr:col>9</xdr:col>
      <xdr:colOff>457200</xdr:colOff>
      <xdr:row>24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3400425" y="4914900"/>
          <a:ext cx="27051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2009 NTN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76200</xdr:rowOff>
    </xdr:from>
    <xdr:to>
      <xdr:col>7</xdr:col>
      <xdr:colOff>457200</xdr:colOff>
      <xdr:row>4</xdr:row>
      <xdr:rowOff>66675</xdr:rowOff>
    </xdr:to>
    <xdr:sp>
      <xdr:nvSpPr>
        <xdr:cNvPr id="1" name="WordArt 2"/>
        <xdr:cNvSpPr>
          <a:spLocks/>
        </xdr:cNvSpPr>
      </xdr:nvSpPr>
      <xdr:spPr>
        <a:xfrm>
          <a:off x="3371850" y="409575"/>
          <a:ext cx="21145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2009 NTN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47625</xdr:rowOff>
    </xdr:from>
    <xdr:to>
      <xdr:col>5</xdr:col>
      <xdr:colOff>361950</xdr:colOff>
      <xdr:row>5</xdr:row>
      <xdr:rowOff>9525</xdr:rowOff>
    </xdr:to>
    <xdr:sp>
      <xdr:nvSpPr>
        <xdr:cNvPr id="1" name="WordArt 3"/>
        <xdr:cNvSpPr>
          <a:spLocks/>
        </xdr:cNvSpPr>
      </xdr:nvSpPr>
      <xdr:spPr>
        <a:xfrm>
          <a:off x="3438525" y="381000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</a:rPr>
            <a:t>Knights XC 2012
</a:t>
          </a:r>
          <a:r>
            <a:rPr lang="en-US" cap="none" sz="3600" b="0" i="0" u="none" baseline="0">
              <a:solidFill>
                <a:srgbClr val="9933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2</xdr:row>
      <xdr:rowOff>47625</xdr:rowOff>
    </xdr:from>
    <xdr:to>
      <xdr:col>7</xdr:col>
      <xdr:colOff>571500</xdr:colOff>
      <xdr:row>4</xdr:row>
      <xdr:rowOff>123825</xdr:rowOff>
    </xdr:to>
    <xdr:sp>
      <xdr:nvSpPr>
        <xdr:cNvPr id="1" name="WordArt 3"/>
        <xdr:cNvSpPr>
          <a:spLocks/>
        </xdr:cNvSpPr>
      </xdr:nvSpPr>
      <xdr:spPr>
        <a:xfrm>
          <a:off x="3057525" y="381000"/>
          <a:ext cx="188595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47625</xdr:rowOff>
    </xdr:from>
    <xdr:to>
      <xdr:col>5</xdr:col>
      <xdr:colOff>819150</xdr:colOff>
      <xdr:row>5</xdr:row>
      <xdr:rowOff>9525</xdr:rowOff>
    </xdr:to>
    <xdr:sp>
      <xdr:nvSpPr>
        <xdr:cNvPr id="1" name="WordArt 3"/>
        <xdr:cNvSpPr>
          <a:spLocks/>
        </xdr:cNvSpPr>
      </xdr:nvSpPr>
      <xdr:spPr>
        <a:xfrm>
          <a:off x="3429000" y="381000"/>
          <a:ext cx="13525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</xdr:row>
      <xdr:rowOff>95250</xdr:rowOff>
    </xdr:from>
    <xdr:to>
      <xdr:col>7</xdr:col>
      <xdr:colOff>485775</xdr:colOff>
      <xdr:row>5</xdr:row>
      <xdr:rowOff>9525</xdr:rowOff>
    </xdr:to>
    <xdr:sp>
      <xdr:nvSpPr>
        <xdr:cNvPr id="1" name="WordArt 3"/>
        <xdr:cNvSpPr>
          <a:spLocks/>
        </xdr:cNvSpPr>
      </xdr:nvSpPr>
      <xdr:spPr>
        <a:xfrm>
          <a:off x="2971800" y="428625"/>
          <a:ext cx="188595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85725</xdr:rowOff>
    </xdr:from>
    <xdr:to>
      <xdr:col>5</xdr:col>
      <xdr:colOff>790575</xdr:colOff>
      <xdr:row>5</xdr:row>
      <xdr:rowOff>171450</xdr:rowOff>
    </xdr:to>
    <xdr:sp>
      <xdr:nvSpPr>
        <xdr:cNvPr id="1" name="WordArt 3"/>
        <xdr:cNvSpPr>
          <a:spLocks/>
        </xdr:cNvSpPr>
      </xdr:nvSpPr>
      <xdr:spPr>
        <a:xfrm>
          <a:off x="3171825" y="419100"/>
          <a:ext cx="1352550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</xdr:row>
      <xdr:rowOff>95250</xdr:rowOff>
    </xdr:from>
    <xdr:to>
      <xdr:col>7</xdr:col>
      <xdr:colOff>485775</xdr:colOff>
      <xdr:row>5</xdr:row>
      <xdr:rowOff>9525</xdr:rowOff>
    </xdr:to>
    <xdr:sp>
      <xdr:nvSpPr>
        <xdr:cNvPr id="1" name="WordArt 3"/>
        <xdr:cNvSpPr>
          <a:spLocks/>
        </xdr:cNvSpPr>
      </xdr:nvSpPr>
      <xdr:spPr>
        <a:xfrm>
          <a:off x="2971800" y="428625"/>
          <a:ext cx="188595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85725</xdr:rowOff>
    </xdr:from>
    <xdr:to>
      <xdr:col>5</xdr:col>
      <xdr:colOff>790575</xdr:colOff>
      <xdr:row>5</xdr:row>
      <xdr:rowOff>171450</xdr:rowOff>
    </xdr:to>
    <xdr:sp>
      <xdr:nvSpPr>
        <xdr:cNvPr id="1" name="WordArt 3"/>
        <xdr:cNvSpPr>
          <a:spLocks/>
        </xdr:cNvSpPr>
      </xdr:nvSpPr>
      <xdr:spPr>
        <a:xfrm>
          <a:off x="3171825" y="419100"/>
          <a:ext cx="1352550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7"/>
  <sheetViews>
    <sheetView zoomScalePageLayoutView="0" workbookViewId="0" topLeftCell="F1">
      <selection activeCell="M7" sqref="M7"/>
    </sheetView>
  </sheetViews>
  <sheetFormatPr defaultColWidth="9.140625" defaultRowHeight="12.75"/>
  <cols>
    <col min="1" max="1" width="4.00390625" style="0" customWidth="1"/>
    <col min="2" max="2" width="18.57421875" style="0" customWidth="1"/>
    <col min="4" max="4" width="3.28125" style="0" customWidth="1"/>
    <col min="5" max="5" width="8.8515625" style="0" hidden="1" customWidth="1"/>
    <col min="6" max="6" width="7.140625" style="0" customWidth="1"/>
    <col min="7" max="7" width="8.8515625" style="0" hidden="1" customWidth="1"/>
    <col min="8" max="8" width="9.140625" style="0" hidden="1" customWidth="1"/>
    <col min="9" max="9" width="10.7109375" style="0" customWidth="1"/>
    <col min="10" max="10" width="14.421875" style="0" customWidth="1"/>
    <col min="11" max="11" width="12.8515625" style="0" customWidth="1"/>
    <col min="12" max="12" width="14.7109375" style="0" customWidth="1"/>
    <col min="13" max="13" width="12.57421875" style="0" customWidth="1"/>
  </cols>
  <sheetData>
    <row r="2" ht="13.5" thickBot="1"/>
    <row r="3" spans="2:12" ht="16.5" thickTop="1">
      <c r="B3" s="53" t="s">
        <v>99</v>
      </c>
      <c r="C3" s="43" t="s">
        <v>100</v>
      </c>
      <c r="D3" s="43"/>
      <c r="E3" s="43"/>
      <c r="F3" s="43"/>
      <c r="G3" s="43"/>
      <c r="H3" s="44"/>
      <c r="I3" s="54" t="s">
        <v>21</v>
      </c>
      <c r="J3" s="43"/>
      <c r="K3" s="43" t="s">
        <v>0</v>
      </c>
      <c r="L3" s="47"/>
    </row>
    <row r="4" spans="2:13" ht="15.75">
      <c r="B4" s="55" t="s">
        <v>42</v>
      </c>
      <c r="C4" s="2" t="s">
        <v>0</v>
      </c>
      <c r="D4" s="2"/>
      <c r="E4" s="2"/>
      <c r="F4" s="28" t="s">
        <v>0</v>
      </c>
      <c r="G4" s="2"/>
      <c r="H4" s="3"/>
      <c r="I4" s="37" t="s">
        <v>118</v>
      </c>
      <c r="J4" s="2" t="s">
        <v>121</v>
      </c>
      <c r="K4" s="2"/>
      <c r="L4" s="49"/>
      <c r="M4" s="13"/>
    </row>
    <row r="5" spans="2:13" ht="7.5" customHeight="1">
      <c r="B5" s="55"/>
      <c r="C5" s="2"/>
      <c r="D5" s="2"/>
      <c r="E5" s="2"/>
      <c r="F5" s="28"/>
      <c r="G5" s="2"/>
      <c r="H5" s="3"/>
      <c r="I5" s="37"/>
      <c r="J5" s="2"/>
      <c r="K5" s="2"/>
      <c r="L5" s="49"/>
      <c r="M5" s="13"/>
    </row>
    <row r="6" spans="2:13" ht="16.5" thickBot="1">
      <c r="B6" s="65" t="s">
        <v>27</v>
      </c>
      <c r="C6" s="33" t="s">
        <v>1</v>
      </c>
      <c r="D6" s="33" t="s">
        <v>2</v>
      </c>
      <c r="E6" s="34" t="s">
        <v>10</v>
      </c>
      <c r="F6" s="33" t="s">
        <v>11</v>
      </c>
      <c r="G6" s="34" t="s">
        <v>12</v>
      </c>
      <c r="H6" s="35" t="s">
        <v>19</v>
      </c>
      <c r="I6" s="36" t="s">
        <v>3</v>
      </c>
      <c r="J6" s="34" t="s">
        <v>4</v>
      </c>
      <c r="K6" s="34" t="s">
        <v>5</v>
      </c>
      <c r="L6" s="56" t="s">
        <v>35</v>
      </c>
      <c r="M6" s="13" t="s">
        <v>67</v>
      </c>
    </row>
    <row r="7" spans="1:13" ht="27" customHeight="1" thickTop="1">
      <c r="A7" s="78"/>
      <c r="B7" s="5" t="s">
        <v>37</v>
      </c>
      <c r="C7" s="30">
        <v>0.2263888888888889</v>
      </c>
      <c r="D7" s="79"/>
      <c r="E7" s="32"/>
      <c r="F7" s="19"/>
      <c r="G7" s="32"/>
      <c r="H7" s="148"/>
      <c r="I7" s="29">
        <v>0.6680555555555556</v>
      </c>
      <c r="J7" s="6">
        <f>(+M7/5000)*1600</f>
        <v>0.22162324049116505</v>
      </c>
      <c r="K7" s="6">
        <f>(+M7/5000)*1000</f>
        <v>0.13851452530697816</v>
      </c>
      <c r="L7" s="109">
        <v>1</v>
      </c>
      <c r="M7" s="146">
        <f>(+I7/4823)*5000</f>
        <v>0.6925726265348908</v>
      </c>
    </row>
    <row r="8" spans="1:13" ht="27" customHeight="1">
      <c r="A8" s="78"/>
      <c r="B8" s="5" t="s">
        <v>18</v>
      </c>
      <c r="C8" s="20">
        <v>0.2263888888888889</v>
      </c>
      <c r="D8" s="19"/>
      <c r="E8" s="6"/>
      <c r="F8" s="19"/>
      <c r="G8" s="6"/>
      <c r="H8" s="21"/>
      <c r="I8" s="23">
        <v>0.6749999999999999</v>
      </c>
      <c r="J8" s="6">
        <f aca="true" t="shared" si="0" ref="J8:J19">(+M8/5000)*1600</f>
        <v>0.22392701637984655</v>
      </c>
      <c r="K8" s="6">
        <f aca="true" t="shared" si="1" ref="K8:K19">(+M8/5000)*1000</f>
        <v>0.13995438523740408</v>
      </c>
      <c r="L8" s="70">
        <v>2</v>
      </c>
      <c r="M8" s="146">
        <f>(+I8/4823)*5000</f>
        <v>0.6997719261870204</v>
      </c>
    </row>
    <row r="9" spans="1:13" ht="27" customHeight="1">
      <c r="A9" s="78"/>
      <c r="B9" s="5" t="s">
        <v>38</v>
      </c>
      <c r="C9" s="20">
        <v>0.2333333333333333</v>
      </c>
      <c r="D9" s="19"/>
      <c r="E9" s="6"/>
      <c r="F9" s="19"/>
      <c r="G9" s="6"/>
      <c r="H9" s="21"/>
      <c r="I9" s="23">
        <v>0.7090277777777777</v>
      </c>
      <c r="J9" s="6">
        <f t="shared" si="0"/>
        <v>0.23521551823438613</v>
      </c>
      <c r="K9" s="6">
        <f t="shared" si="1"/>
        <v>0.14700969889649132</v>
      </c>
      <c r="L9" s="70">
        <v>11</v>
      </c>
      <c r="M9" s="146">
        <f aca="true" t="shared" si="2" ref="M9:M19">(+I9/4823)*5000</f>
        <v>0.7350484944824567</v>
      </c>
    </row>
    <row r="10" spans="1:13" ht="27" customHeight="1">
      <c r="A10" s="78"/>
      <c r="B10" s="5" t="s">
        <v>76</v>
      </c>
      <c r="C10" s="20">
        <v>0.2333333333333333</v>
      </c>
      <c r="D10" s="19"/>
      <c r="E10" s="6"/>
      <c r="F10" s="19"/>
      <c r="G10" s="6"/>
      <c r="H10" s="21"/>
      <c r="I10" s="23">
        <v>0.7097222222222223</v>
      </c>
      <c r="J10" s="6">
        <f t="shared" si="0"/>
        <v>0.23544589582325431</v>
      </c>
      <c r="K10" s="6">
        <f t="shared" si="1"/>
        <v>0.14715368488953395</v>
      </c>
      <c r="L10" s="70">
        <v>12</v>
      </c>
      <c r="M10" s="146">
        <f t="shared" si="2"/>
        <v>0.7357684244476697</v>
      </c>
    </row>
    <row r="11" spans="1:13" ht="27" customHeight="1">
      <c r="A11" s="78"/>
      <c r="B11" s="5" t="s">
        <v>33</v>
      </c>
      <c r="C11" s="20">
        <v>0.27499999999999997</v>
      </c>
      <c r="D11" s="19"/>
      <c r="E11" s="6"/>
      <c r="F11" s="19"/>
      <c r="G11" s="6"/>
      <c r="H11" s="21"/>
      <c r="I11" s="29">
        <v>0.7208333333333333</v>
      </c>
      <c r="J11" s="6">
        <f t="shared" si="0"/>
        <v>0.2391319372451448</v>
      </c>
      <c r="K11" s="6">
        <f t="shared" si="1"/>
        <v>0.1494574607782155</v>
      </c>
      <c r="L11" s="80">
        <v>15</v>
      </c>
      <c r="M11" s="146">
        <f t="shared" si="2"/>
        <v>0.7472873038910774</v>
      </c>
    </row>
    <row r="12" spans="1:13" ht="27" customHeight="1">
      <c r="A12" s="78"/>
      <c r="B12" s="5" t="s">
        <v>41</v>
      </c>
      <c r="C12" s="20">
        <v>0.2333333333333333</v>
      </c>
      <c r="D12" s="19"/>
      <c r="E12" s="6"/>
      <c r="F12" s="19"/>
      <c r="G12" s="6"/>
      <c r="H12" s="21"/>
      <c r="I12" s="22">
        <v>0.7861111111111111</v>
      </c>
      <c r="J12" s="6">
        <f t="shared" si="0"/>
        <v>0.26078743059875137</v>
      </c>
      <c r="K12" s="6">
        <f t="shared" si="1"/>
        <v>0.1629921441242196</v>
      </c>
      <c r="L12" s="163">
        <v>19</v>
      </c>
      <c r="M12" s="146">
        <f t="shared" si="2"/>
        <v>0.814960720621098</v>
      </c>
    </row>
    <row r="13" spans="1:13" ht="27" customHeight="1">
      <c r="A13" s="78"/>
      <c r="B13" s="5" t="s">
        <v>87</v>
      </c>
      <c r="C13" s="20">
        <v>0.24375</v>
      </c>
      <c r="D13" s="19"/>
      <c r="E13" s="6"/>
      <c r="F13" s="19"/>
      <c r="G13" s="6"/>
      <c r="H13" s="21"/>
      <c r="I13" s="22">
        <v>0.8006944444444444</v>
      </c>
      <c r="J13" s="6">
        <f t="shared" si="0"/>
        <v>0.2656253599649826</v>
      </c>
      <c r="K13" s="6">
        <f t="shared" si="1"/>
        <v>0.1660158499781141</v>
      </c>
      <c r="L13" s="163">
        <v>24</v>
      </c>
      <c r="M13" s="146">
        <f t="shared" si="2"/>
        <v>0.8300792498905706</v>
      </c>
    </row>
    <row r="14" spans="1:13" ht="27" customHeight="1">
      <c r="A14" s="78"/>
      <c r="B14" s="5" t="s">
        <v>101</v>
      </c>
      <c r="C14" s="20">
        <v>0.25833333333333336</v>
      </c>
      <c r="D14" s="19"/>
      <c r="E14" s="6"/>
      <c r="F14" s="19"/>
      <c r="G14" s="6"/>
      <c r="H14" s="21"/>
      <c r="I14" s="40">
        <v>0.8034722222222223</v>
      </c>
      <c r="J14" s="6">
        <f t="shared" si="0"/>
        <v>0.26654687032045526</v>
      </c>
      <c r="K14" s="6">
        <f t="shared" si="1"/>
        <v>0.16659179395028453</v>
      </c>
      <c r="L14" s="75">
        <v>25</v>
      </c>
      <c r="M14" s="146">
        <f t="shared" si="2"/>
        <v>0.8329589697514227</v>
      </c>
    </row>
    <row r="15" spans="1:13" ht="27" customHeight="1">
      <c r="A15" s="78"/>
      <c r="B15" s="5" t="s">
        <v>50</v>
      </c>
      <c r="C15" s="20"/>
      <c r="D15" s="19"/>
      <c r="E15" s="6"/>
      <c r="F15" s="19"/>
      <c r="G15" s="6"/>
      <c r="H15" s="21"/>
      <c r="I15" s="29">
        <v>0.8083333333333332</v>
      </c>
      <c r="J15" s="6">
        <f t="shared" si="0"/>
        <v>0.26815951344253225</v>
      </c>
      <c r="K15" s="6">
        <f t="shared" si="1"/>
        <v>0.16759969590158266</v>
      </c>
      <c r="L15" s="80">
        <v>27</v>
      </c>
      <c r="M15" s="146">
        <f t="shared" si="2"/>
        <v>0.8379984795079133</v>
      </c>
    </row>
    <row r="16" spans="1:13" ht="27" customHeight="1">
      <c r="A16" s="78"/>
      <c r="B16" s="5" t="s">
        <v>103</v>
      </c>
      <c r="C16" s="20">
        <v>0.25833333333333336</v>
      </c>
      <c r="D16" s="19"/>
      <c r="E16" s="6"/>
      <c r="F16" s="19"/>
      <c r="G16" s="6"/>
      <c r="H16" s="11"/>
      <c r="I16" s="23">
        <v>0.8743055555555556</v>
      </c>
      <c r="J16" s="6">
        <f t="shared" si="0"/>
        <v>0.29004538438500704</v>
      </c>
      <c r="K16" s="6">
        <f t="shared" si="1"/>
        <v>0.1812783652406294</v>
      </c>
      <c r="L16" s="70">
        <v>42</v>
      </c>
      <c r="M16" s="146">
        <f t="shared" si="2"/>
        <v>0.906391826203147</v>
      </c>
    </row>
    <row r="17" spans="1:13" ht="27" customHeight="1">
      <c r="A17" s="78"/>
      <c r="B17" s="5" t="s">
        <v>102</v>
      </c>
      <c r="C17" s="20" t="s">
        <v>0</v>
      </c>
      <c r="D17" s="19"/>
      <c r="E17" s="6"/>
      <c r="F17" s="19"/>
      <c r="G17" s="6"/>
      <c r="H17" s="11"/>
      <c r="I17" s="23">
        <v>0.8902777777777778</v>
      </c>
      <c r="J17" s="6">
        <f t="shared" si="0"/>
        <v>0.29534406892897463</v>
      </c>
      <c r="K17" s="6">
        <f t="shared" si="1"/>
        <v>0.18459004308060914</v>
      </c>
      <c r="L17" s="70">
        <v>46</v>
      </c>
      <c r="M17" s="146">
        <f t="shared" si="2"/>
        <v>0.9229502154030457</v>
      </c>
    </row>
    <row r="18" spans="1:13" ht="27" customHeight="1">
      <c r="A18" s="78"/>
      <c r="B18" s="5" t="s">
        <v>86</v>
      </c>
      <c r="C18" s="20"/>
      <c r="D18" s="19"/>
      <c r="E18" s="6"/>
      <c r="F18" s="19"/>
      <c r="G18" s="6"/>
      <c r="H18" s="11"/>
      <c r="I18" s="23">
        <v>0.8930555555555556</v>
      </c>
      <c r="J18" s="6">
        <f t="shared" si="0"/>
        <v>0.2962655792844472</v>
      </c>
      <c r="K18" s="6">
        <f t="shared" si="1"/>
        <v>0.1851659870527795</v>
      </c>
      <c r="L18" s="70">
        <v>47</v>
      </c>
      <c r="M18" s="146">
        <f t="shared" si="2"/>
        <v>0.9258299352638976</v>
      </c>
    </row>
    <row r="19" spans="1:13" ht="22.5" customHeight="1">
      <c r="A19" s="78"/>
      <c r="B19" s="5" t="s">
        <v>81</v>
      </c>
      <c r="C19" s="20">
        <v>0.28680555555555554</v>
      </c>
      <c r="D19" s="19"/>
      <c r="E19" s="6"/>
      <c r="F19" s="19"/>
      <c r="G19" s="6"/>
      <c r="H19" s="11"/>
      <c r="I19" s="23">
        <v>0.9055555555555556</v>
      </c>
      <c r="J19" s="6">
        <f t="shared" si="0"/>
        <v>0.300412375884074</v>
      </c>
      <c r="K19" s="6">
        <f t="shared" si="1"/>
        <v>0.18775773492754624</v>
      </c>
      <c r="L19" s="70">
        <v>50</v>
      </c>
      <c r="M19" s="146">
        <f t="shared" si="2"/>
        <v>0.9387886746377312</v>
      </c>
    </row>
    <row r="20" spans="1:13" ht="22.5" customHeight="1">
      <c r="A20" s="78"/>
      <c r="B20" s="5"/>
      <c r="C20" s="20"/>
      <c r="D20" s="19"/>
      <c r="E20" s="6"/>
      <c r="F20" s="19"/>
      <c r="G20" s="6"/>
      <c r="H20" s="11"/>
      <c r="I20" s="64"/>
      <c r="J20" s="6"/>
      <c r="K20" s="6"/>
      <c r="L20" s="70"/>
      <c r="M20" s="146"/>
    </row>
    <row r="21" spans="1:12" ht="18.75" customHeight="1">
      <c r="A21" s="78"/>
      <c r="B21" s="5"/>
      <c r="C21" s="20"/>
      <c r="D21" s="19"/>
      <c r="E21" s="6"/>
      <c r="F21" s="19"/>
      <c r="G21" s="18"/>
      <c r="H21" s="17"/>
      <c r="I21" s="64"/>
      <c r="J21" s="195" t="s">
        <v>82</v>
      </c>
      <c r="K21" s="195"/>
      <c r="L21" s="196">
        <v>72</v>
      </c>
    </row>
    <row r="22" spans="1:12" ht="18.75" customHeight="1" thickBot="1">
      <c r="A22" s="78"/>
      <c r="B22" s="66" t="s">
        <v>104</v>
      </c>
      <c r="C22" s="41" t="s">
        <v>7</v>
      </c>
      <c r="D22" s="27"/>
      <c r="E22" s="27"/>
      <c r="F22" s="27"/>
      <c r="G22" s="27"/>
      <c r="H22" s="26"/>
      <c r="I22" s="184" t="s">
        <v>0</v>
      </c>
      <c r="J22" s="185" t="s">
        <v>0</v>
      </c>
      <c r="K22" s="194"/>
      <c r="L22" s="186"/>
    </row>
    <row r="23" spans="1:13" ht="24.75" customHeight="1" thickTop="1">
      <c r="A23" s="78"/>
      <c r="B23" s="95" t="s">
        <v>106</v>
      </c>
      <c r="C23" s="98">
        <v>0.2673611111111111</v>
      </c>
      <c r="D23" s="96"/>
      <c r="E23" s="81"/>
      <c r="F23" s="96"/>
      <c r="G23" s="178"/>
      <c r="H23" s="179"/>
      <c r="I23" s="181">
        <v>0.48541666666666666</v>
      </c>
      <c r="J23" s="146"/>
      <c r="K23" s="182"/>
      <c r="L23" s="183">
        <v>1</v>
      </c>
      <c r="M23" s="135" t="s">
        <v>0</v>
      </c>
    </row>
    <row r="24" spans="1:13" ht="24.75" customHeight="1">
      <c r="A24" s="78"/>
      <c r="B24" s="95" t="s">
        <v>116</v>
      </c>
      <c r="C24" s="98">
        <v>0.27708333333333335</v>
      </c>
      <c r="D24" s="96"/>
      <c r="E24" s="81"/>
      <c r="F24" s="96"/>
      <c r="G24" s="178"/>
      <c r="H24" s="179"/>
      <c r="I24" s="64">
        <v>0.50625</v>
      </c>
      <c r="J24" s="81"/>
      <c r="K24" s="180"/>
      <c r="L24" s="97">
        <v>5</v>
      </c>
      <c r="M24" s="135" t="s">
        <v>0</v>
      </c>
    </row>
    <row r="25" spans="1:13" ht="24.75" customHeight="1">
      <c r="A25" s="78"/>
      <c r="B25" s="95" t="s">
        <v>105</v>
      </c>
      <c r="C25" s="98">
        <v>0.3229166666666667</v>
      </c>
      <c r="D25" s="96"/>
      <c r="E25" s="81"/>
      <c r="F25" s="96"/>
      <c r="G25" s="178"/>
      <c r="H25" s="179"/>
      <c r="I25" s="64">
        <v>0.5909722222222222</v>
      </c>
      <c r="J25" s="81"/>
      <c r="K25" s="180"/>
      <c r="L25" s="97">
        <v>21</v>
      </c>
      <c r="M25" s="135" t="s">
        <v>0</v>
      </c>
    </row>
    <row r="26" spans="1:13" ht="24.75" customHeight="1">
      <c r="A26" s="78"/>
      <c r="B26" s="95"/>
      <c r="C26" s="98"/>
      <c r="D26" s="96"/>
      <c r="E26" s="81"/>
      <c r="F26" s="96"/>
      <c r="G26" s="178"/>
      <c r="H26" s="179"/>
      <c r="I26" s="64"/>
      <c r="J26" s="81"/>
      <c r="K26" s="180"/>
      <c r="L26" s="97"/>
      <c r="M26" s="135"/>
    </row>
    <row r="27" spans="2:12" ht="21.75" customHeight="1" thickBot="1">
      <c r="B27" s="12"/>
      <c r="C27" s="58"/>
      <c r="D27" s="59"/>
      <c r="E27" s="59"/>
      <c r="F27" s="59"/>
      <c r="G27" s="59"/>
      <c r="H27" s="9"/>
      <c r="I27" s="60"/>
      <c r="J27" s="190" t="s">
        <v>82</v>
      </c>
      <c r="K27" s="190"/>
      <c r="L27" s="175">
        <v>25</v>
      </c>
    </row>
    <row r="28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zoomScalePageLayoutView="0" workbookViewId="0" topLeftCell="A17">
      <selection activeCell="K19" sqref="K19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10.00390625" style="0" customWidth="1"/>
    <col min="4" max="4" width="9.7109375" style="0" customWidth="1"/>
    <col min="5" max="5" width="9.8515625" style="0" customWidth="1"/>
    <col min="6" max="6" width="12.421875" style="0" customWidth="1"/>
    <col min="7" max="7" width="12.00390625" style="0" customWidth="1"/>
    <col min="8" max="8" width="11.421875" style="0" customWidth="1"/>
    <col min="9" max="9" width="10.57421875" style="0" hidden="1" customWidth="1"/>
    <col min="10" max="10" width="7.28125" style="71" customWidth="1"/>
    <col min="11" max="11" width="7.8515625" style="211" customWidth="1"/>
    <col min="12" max="12" width="7.28125" style="211" customWidth="1"/>
  </cols>
  <sheetData>
    <row r="2" ht="13.5" thickBot="1"/>
    <row r="3" spans="2:10" ht="16.5" thickTop="1">
      <c r="B3" s="42" t="s">
        <v>177</v>
      </c>
      <c r="C3" s="43" t="s">
        <v>176</v>
      </c>
      <c r="D3" s="43"/>
      <c r="E3" s="43"/>
      <c r="F3" s="44"/>
      <c r="G3" s="45" t="s">
        <v>85</v>
      </c>
      <c r="H3" s="46"/>
      <c r="I3" s="46">
        <v>4000</v>
      </c>
      <c r="J3" s="72"/>
    </row>
    <row r="4" spans="2:10" ht="15.75">
      <c r="B4" s="48" t="s">
        <v>83</v>
      </c>
      <c r="C4" s="2"/>
      <c r="D4" s="2"/>
      <c r="E4" s="2"/>
      <c r="F4" s="3"/>
      <c r="G4" s="1" t="s">
        <v>0</v>
      </c>
      <c r="H4" s="77" t="s">
        <v>0</v>
      </c>
      <c r="I4" s="4"/>
      <c r="J4" s="73"/>
    </row>
    <row r="5" spans="2:10" ht="10.5" customHeight="1">
      <c r="B5" s="48"/>
      <c r="C5" s="2"/>
      <c r="D5" s="2"/>
      <c r="E5" s="2"/>
      <c r="F5" s="3"/>
      <c r="G5" s="1"/>
      <c r="H5" s="4"/>
      <c r="I5" s="4"/>
      <c r="J5" s="73"/>
    </row>
    <row r="6" spans="2:11" ht="13.5" thickBot="1">
      <c r="B6" s="65" t="s">
        <v>29</v>
      </c>
      <c r="C6" s="33" t="s">
        <v>1</v>
      </c>
      <c r="D6" s="33" t="s">
        <v>2</v>
      </c>
      <c r="E6" s="39" t="s">
        <v>24</v>
      </c>
      <c r="F6" s="35" t="s">
        <v>23</v>
      </c>
      <c r="G6" s="36" t="s">
        <v>3</v>
      </c>
      <c r="H6" s="39" t="s">
        <v>4</v>
      </c>
      <c r="I6" s="39" t="s">
        <v>5</v>
      </c>
      <c r="J6" s="74" t="s">
        <v>35</v>
      </c>
      <c r="K6" s="212"/>
    </row>
    <row r="7" spans="1:13" ht="27" customHeight="1" thickTop="1">
      <c r="A7" s="78"/>
      <c r="B7" s="38" t="s">
        <v>109</v>
      </c>
      <c r="C7" s="20">
        <v>0.28055555555555556</v>
      </c>
      <c r="D7" s="19"/>
      <c r="E7" s="19"/>
      <c r="F7" s="21"/>
      <c r="G7" s="23">
        <v>0.751388888888889</v>
      </c>
      <c r="H7" s="6"/>
      <c r="I7" s="6"/>
      <c r="J7" s="75">
        <v>43</v>
      </c>
      <c r="K7" s="213"/>
      <c r="M7" s="207"/>
    </row>
    <row r="8" spans="1:11" ht="27" customHeight="1">
      <c r="A8" s="78"/>
      <c r="B8" s="5" t="s">
        <v>79</v>
      </c>
      <c r="C8" s="20">
        <v>0.28541666666666665</v>
      </c>
      <c r="D8" s="19"/>
      <c r="E8" s="19"/>
      <c r="F8" s="21"/>
      <c r="G8" s="23">
        <v>0.7722222222222223</v>
      </c>
      <c r="H8" s="6"/>
      <c r="I8" s="6"/>
      <c r="J8" s="70">
        <v>57</v>
      </c>
      <c r="K8" s="213"/>
    </row>
    <row r="9" spans="1:11" ht="27" customHeight="1">
      <c r="A9" s="78"/>
      <c r="B9" s="5" t="s">
        <v>108</v>
      </c>
      <c r="C9" s="20">
        <v>0.29305555555555557</v>
      </c>
      <c r="D9" s="19"/>
      <c r="E9" s="19"/>
      <c r="F9" s="21"/>
      <c r="G9" s="23">
        <v>0.7770833333333332</v>
      </c>
      <c r="H9" s="6"/>
      <c r="I9" s="6"/>
      <c r="J9" s="70">
        <v>61</v>
      </c>
      <c r="K9" s="213"/>
    </row>
    <row r="10" spans="1:11" ht="27" customHeight="1">
      <c r="A10" s="78"/>
      <c r="B10" s="5" t="s">
        <v>46</v>
      </c>
      <c r="C10" s="20">
        <v>0.2881944444444445</v>
      </c>
      <c r="D10" s="19"/>
      <c r="E10" s="19"/>
      <c r="F10" s="21"/>
      <c r="G10" s="23">
        <v>0.7833333333333333</v>
      </c>
      <c r="H10" s="6"/>
      <c r="I10" s="6"/>
      <c r="J10" s="70">
        <v>62</v>
      </c>
      <c r="K10" s="213"/>
    </row>
    <row r="11" spans="1:11" ht="27" customHeight="1">
      <c r="A11" s="78"/>
      <c r="B11" s="5" t="s">
        <v>78</v>
      </c>
      <c r="C11" s="20">
        <v>0.3076388888888889</v>
      </c>
      <c r="D11" s="19"/>
      <c r="E11" s="19"/>
      <c r="F11" s="21"/>
      <c r="G11" s="23">
        <v>0.7999999999999999</v>
      </c>
      <c r="H11" s="6"/>
      <c r="I11" s="6"/>
      <c r="J11" s="70">
        <v>72</v>
      </c>
      <c r="K11" s="213"/>
    </row>
    <row r="12" spans="1:11" ht="27" customHeight="1">
      <c r="A12" s="78"/>
      <c r="B12" s="5" t="s">
        <v>80</v>
      </c>
      <c r="C12" s="20">
        <v>0.3076388888888889</v>
      </c>
      <c r="D12" s="19"/>
      <c r="E12" s="19"/>
      <c r="F12" s="21"/>
      <c r="G12" s="23">
        <v>0.8194444444444445</v>
      </c>
      <c r="H12" s="6"/>
      <c r="I12" s="6"/>
      <c r="J12" s="70">
        <v>77</v>
      </c>
      <c r="K12" s="213"/>
    </row>
    <row r="13" spans="1:11" ht="27" customHeight="1">
      <c r="A13" s="78"/>
      <c r="B13" s="5" t="s">
        <v>74</v>
      </c>
      <c r="C13" s="20">
        <v>0.3076388888888889</v>
      </c>
      <c r="D13" s="19"/>
      <c r="E13" s="19"/>
      <c r="F13" s="21"/>
      <c r="G13" s="23">
        <v>0.8243055555555556</v>
      </c>
      <c r="H13" s="6"/>
      <c r="I13" s="6"/>
      <c r="J13" s="70">
        <v>81</v>
      </c>
      <c r="K13" s="213"/>
    </row>
    <row r="14" spans="1:11" ht="27" customHeight="1">
      <c r="A14" s="78"/>
      <c r="B14" s="5" t="s">
        <v>107</v>
      </c>
      <c r="C14" s="20">
        <v>0.3597222222222222</v>
      </c>
      <c r="D14" s="19"/>
      <c r="E14" s="19"/>
      <c r="F14" s="21"/>
      <c r="G14" s="23">
        <v>0.9395833333333333</v>
      </c>
      <c r="H14" s="6"/>
      <c r="I14" s="6"/>
      <c r="J14" s="70">
        <v>103</v>
      </c>
      <c r="K14" s="213"/>
    </row>
    <row r="15" spans="1:11" ht="24.75" customHeight="1">
      <c r="A15" s="78"/>
      <c r="B15" s="5"/>
      <c r="C15" s="20"/>
      <c r="D15" s="19"/>
      <c r="E15" s="19"/>
      <c r="F15" s="21"/>
      <c r="G15" s="23"/>
      <c r="H15" s="6"/>
      <c r="I15" s="6"/>
      <c r="J15" s="70"/>
      <c r="K15" s="213"/>
    </row>
    <row r="16" spans="1:11" ht="10.5" customHeight="1">
      <c r="A16" s="78"/>
      <c r="B16" s="5"/>
      <c r="C16" s="20"/>
      <c r="D16" s="19"/>
      <c r="E16" s="19"/>
      <c r="F16" s="21"/>
      <c r="G16" s="23"/>
      <c r="H16" s="6"/>
      <c r="I16" s="6"/>
      <c r="J16" s="70"/>
      <c r="K16" s="213"/>
    </row>
    <row r="17" spans="1:10" ht="19.5" customHeight="1">
      <c r="A17" s="78"/>
      <c r="B17" s="5"/>
      <c r="C17" s="20"/>
      <c r="D17" s="19" t="s">
        <v>155</v>
      </c>
      <c r="E17" s="19" t="s">
        <v>0</v>
      </c>
      <c r="F17" s="21"/>
      <c r="G17" s="22"/>
      <c r="H17" s="160" t="s">
        <v>82</v>
      </c>
      <c r="I17" s="134" t="s">
        <v>0</v>
      </c>
      <c r="J17" s="204">
        <v>108</v>
      </c>
    </row>
    <row r="18" spans="1:12" ht="20.25" customHeight="1" thickBot="1">
      <c r="A18" s="78"/>
      <c r="B18" s="66" t="s">
        <v>172</v>
      </c>
      <c r="C18" s="41" t="s">
        <v>7</v>
      </c>
      <c r="D18" s="27"/>
      <c r="E18" s="27"/>
      <c r="F18" s="27"/>
      <c r="G18" s="147" t="s">
        <v>3</v>
      </c>
      <c r="H18" s="27"/>
      <c r="I18" s="39" t="s">
        <v>5</v>
      </c>
      <c r="J18" s="74" t="s">
        <v>35</v>
      </c>
      <c r="K18" s="100" t="s">
        <v>167</v>
      </c>
      <c r="L18" s="214"/>
    </row>
    <row r="19" spans="1:12" ht="23.25" customHeight="1" thickTop="1">
      <c r="A19" s="78"/>
      <c r="B19" s="5" t="s">
        <v>110</v>
      </c>
      <c r="C19" s="20">
        <v>0.29375</v>
      </c>
      <c r="D19" s="19"/>
      <c r="E19" s="19"/>
      <c r="F19" s="21"/>
      <c r="G19" s="22">
        <v>0.6437499999999999</v>
      </c>
      <c r="H19" s="6"/>
      <c r="I19" s="16"/>
      <c r="J19" s="70">
        <v>17</v>
      </c>
      <c r="K19" s="146">
        <f>(+G19/3200)*3000</f>
        <v>0.603515625</v>
      </c>
      <c r="L19" s="213"/>
    </row>
    <row r="20" spans="1:12" ht="23.25" customHeight="1">
      <c r="A20" s="78"/>
      <c r="B20" s="5" t="s">
        <v>88</v>
      </c>
      <c r="C20" s="20">
        <v>0.29375</v>
      </c>
      <c r="D20" s="19"/>
      <c r="E20" s="19"/>
      <c r="F20" s="21"/>
      <c r="G20" s="22">
        <v>0.6472222222222223</v>
      </c>
      <c r="H20" s="6"/>
      <c r="I20" s="16"/>
      <c r="J20" s="70">
        <v>19</v>
      </c>
      <c r="K20" s="146">
        <f aca="true" t="shared" si="0" ref="K20:K28">(+G20/3200)*3000</f>
        <v>0.6067708333333334</v>
      </c>
      <c r="L20" s="213"/>
    </row>
    <row r="21" spans="1:12" ht="23.25" customHeight="1">
      <c r="A21" s="78"/>
      <c r="B21" s="5" t="s">
        <v>132</v>
      </c>
      <c r="C21" s="20">
        <v>0.29375</v>
      </c>
      <c r="D21" s="19"/>
      <c r="E21" s="19"/>
      <c r="F21" s="21"/>
      <c r="G21" s="22">
        <v>0.65</v>
      </c>
      <c r="H21" s="6"/>
      <c r="I21" s="16"/>
      <c r="J21" s="70">
        <v>21</v>
      </c>
      <c r="K21" s="146">
        <f t="shared" si="0"/>
        <v>0.609375</v>
      </c>
      <c r="L21" s="213"/>
    </row>
    <row r="22" spans="1:12" ht="23.25" customHeight="1">
      <c r="A22" s="78"/>
      <c r="B22" s="5" t="s">
        <v>131</v>
      </c>
      <c r="C22" s="20">
        <v>0.29375</v>
      </c>
      <c r="D22" s="19"/>
      <c r="E22" s="19"/>
      <c r="F22" s="21"/>
      <c r="G22" s="22">
        <v>0.6541666666666667</v>
      </c>
      <c r="H22" s="6"/>
      <c r="I22" s="16"/>
      <c r="J22" s="70">
        <v>22</v>
      </c>
      <c r="K22" s="146">
        <f t="shared" si="0"/>
        <v>0.61328125</v>
      </c>
      <c r="L22" s="213"/>
    </row>
    <row r="23" spans="1:12" ht="23.25" customHeight="1">
      <c r="A23" s="78"/>
      <c r="B23" s="5" t="s">
        <v>111</v>
      </c>
      <c r="C23" s="20">
        <v>0.29375</v>
      </c>
      <c r="D23" s="19"/>
      <c r="E23" s="19"/>
      <c r="F23" s="21"/>
      <c r="G23" s="22">
        <v>0.6569444444444444</v>
      </c>
      <c r="H23" s="6"/>
      <c r="I23" s="16"/>
      <c r="J23" s="70">
        <v>25</v>
      </c>
      <c r="K23" s="146">
        <f t="shared" si="0"/>
        <v>0.6158854166666666</v>
      </c>
      <c r="L23" s="213"/>
    </row>
    <row r="24" spans="1:12" ht="23.25" customHeight="1">
      <c r="A24" s="78"/>
      <c r="B24" s="5" t="s">
        <v>153</v>
      </c>
      <c r="C24" s="20">
        <v>0.3055555555555555</v>
      </c>
      <c r="D24" s="19"/>
      <c r="E24" s="19"/>
      <c r="F24" s="21"/>
      <c r="G24" s="22">
        <v>0.6756944444444444</v>
      </c>
      <c r="H24" s="6"/>
      <c r="I24" s="16"/>
      <c r="J24" s="70">
        <v>41</v>
      </c>
      <c r="K24" s="146">
        <f t="shared" si="0"/>
        <v>0.6334635416666666</v>
      </c>
      <c r="L24" s="213"/>
    </row>
    <row r="25" spans="1:12" ht="23.25" customHeight="1">
      <c r="A25" s="78"/>
      <c r="B25" s="5" t="s">
        <v>133</v>
      </c>
      <c r="C25" s="20">
        <v>0.3055555555555555</v>
      </c>
      <c r="D25" s="19"/>
      <c r="E25" s="19"/>
      <c r="F25" s="21"/>
      <c r="G25" s="23">
        <v>0.7097222222222223</v>
      </c>
      <c r="H25" s="6"/>
      <c r="I25" s="16"/>
      <c r="J25" s="70">
        <v>53</v>
      </c>
      <c r="K25" s="146">
        <f t="shared" si="0"/>
        <v>0.6653645833333334</v>
      </c>
      <c r="L25" s="213"/>
    </row>
    <row r="26" spans="1:12" ht="23.25" customHeight="1">
      <c r="A26" s="78"/>
      <c r="B26" s="5" t="s">
        <v>113</v>
      </c>
      <c r="C26" s="20">
        <v>0.3055555555555555</v>
      </c>
      <c r="D26" s="19"/>
      <c r="E26" s="19"/>
      <c r="F26" s="21"/>
      <c r="G26" s="22">
        <v>0.7472222222222222</v>
      </c>
      <c r="H26" s="6"/>
      <c r="I26" s="16"/>
      <c r="J26" s="70">
        <v>67</v>
      </c>
      <c r="K26" s="146">
        <f t="shared" si="0"/>
        <v>0.7005208333333334</v>
      </c>
      <c r="L26" s="213"/>
    </row>
    <row r="27" spans="1:12" ht="23.25" customHeight="1">
      <c r="A27" s="78"/>
      <c r="B27" s="5" t="s">
        <v>141</v>
      </c>
      <c r="C27" s="20">
        <v>0.35000000000000003</v>
      </c>
      <c r="D27" s="19"/>
      <c r="E27" s="19"/>
      <c r="F27" s="21"/>
      <c r="G27" s="23">
        <v>0.7666666666666666</v>
      </c>
      <c r="H27" s="6"/>
      <c r="I27" s="16"/>
      <c r="J27" s="70">
        <v>78</v>
      </c>
      <c r="K27" s="146">
        <f t="shared" si="0"/>
        <v>0.71875</v>
      </c>
      <c r="L27" s="213"/>
    </row>
    <row r="28" spans="1:12" ht="23.25" customHeight="1">
      <c r="A28" s="78"/>
      <c r="B28" s="5" t="s">
        <v>154</v>
      </c>
      <c r="C28" s="20">
        <v>0.35000000000000003</v>
      </c>
      <c r="D28" s="19"/>
      <c r="E28" s="19"/>
      <c r="F28" s="21"/>
      <c r="G28" s="22">
        <v>0.7805555555555556</v>
      </c>
      <c r="H28" s="6"/>
      <c r="I28" s="16"/>
      <c r="J28" s="70">
        <v>79</v>
      </c>
      <c r="K28" s="146">
        <f t="shared" si="0"/>
        <v>0.7317708333333333</v>
      </c>
      <c r="L28" s="213"/>
    </row>
    <row r="29" spans="1:12" ht="13.5" customHeight="1">
      <c r="A29" s="78"/>
      <c r="B29" s="5"/>
      <c r="C29" s="20"/>
      <c r="D29" s="19"/>
      <c r="E29" s="19"/>
      <c r="F29" s="21"/>
      <c r="G29" s="22"/>
      <c r="H29" s="16"/>
      <c r="I29" s="16"/>
      <c r="J29" s="70"/>
      <c r="K29" s="213"/>
      <c r="L29" s="213"/>
    </row>
    <row r="30" spans="1:10" ht="20.25" customHeight="1">
      <c r="A30" s="90"/>
      <c r="B30" s="5" t="s">
        <v>0</v>
      </c>
      <c r="C30" s="20"/>
      <c r="D30" s="19" t="s">
        <v>157</v>
      </c>
      <c r="E30" s="19" t="s">
        <v>0</v>
      </c>
      <c r="F30" s="21"/>
      <c r="G30" s="23"/>
      <c r="H30" s="160" t="s">
        <v>82</v>
      </c>
      <c r="I30" s="67" t="s">
        <v>0</v>
      </c>
      <c r="J30" s="204">
        <v>104</v>
      </c>
    </row>
    <row r="31" spans="2:10" ht="13.5" thickBot="1">
      <c r="B31" s="12"/>
      <c r="C31" s="50"/>
      <c r="D31" s="7"/>
      <c r="E31" s="7"/>
      <c r="F31" s="8"/>
      <c r="G31" s="51"/>
      <c r="H31" s="7"/>
      <c r="I31" s="7"/>
      <c r="J31" s="76"/>
    </row>
    <row r="32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zoomScalePageLayoutView="0" workbookViewId="0" topLeftCell="A10">
      <selection activeCell="J15" sqref="J15"/>
    </sheetView>
  </sheetViews>
  <sheetFormatPr defaultColWidth="9.140625" defaultRowHeight="12.75"/>
  <cols>
    <col min="2" max="2" width="18.57421875" style="0" customWidth="1"/>
    <col min="3" max="3" width="9.28125" style="0" customWidth="1"/>
    <col min="4" max="7" width="9.7109375" style="0" customWidth="1"/>
    <col min="9" max="9" width="10.7109375" style="0" customWidth="1"/>
    <col min="10" max="10" width="11.421875" style="0" customWidth="1"/>
    <col min="11" max="11" width="8.7109375" style="0" customWidth="1"/>
    <col min="12" max="14" width="11.140625" style="0" customWidth="1"/>
  </cols>
  <sheetData>
    <row r="2" ht="13.5" thickBot="1"/>
    <row r="3" spans="2:11" ht="16.5" thickTop="1">
      <c r="B3" s="53" t="s">
        <v>180</v>
      </c>
      <c r="C3" s="43" t="s">
        <v>53</v>
      </c>
      <c r="D3" s="43"/>
      <c r="E3" s="43"/>
      <c r="F3" s="43"/>
      <c r="G3" s="43"/>
      <c r="H3" s="44"/>
      <c r="I3" s="54" t="s">
        <v>0</v>
      </c>
      <c r="J3" s="43"/>
      <c r="K3" s="47"/>
    </row>
    <row r="4" spans="2:12" ht="15.75">
      <c r="B4" s="55" t="s">
        <v>42</v>
      </c>
      <c r="C4" s="2"/>
      <c r="D4" s="2"/>
      <c r="E4" s="2"/>
      <c r="F4" s="28" t="s">
        <v>0</v>
      </c>
      <c r="G4" s="2"/>
      <c r="H4" s="3"/>
      <c r="I4" s="37" t="s">
        <v>0</v>
      </c>
      <c r="J4" s="2"/>
      <c r="K4" s="49"/>
      <c r="L4" s="13"/>
    </row>
    <row r="5" spans="2:12" ht="12.75" customHeight="1">
      <c r="B5" s="55"/>
      <c r="C5" s="2"/>
      <c r="D5" s="2"/>
      <c r="E5" s="2"/>
      <c r="F5" s="28"/>
      <c r="G5" s="167"/>
      <c r="H5" s="176"/>
      <c r="I5" s="37" t="s">
        <v>0</v>
      </c>
      <c r="J5" s="2" t="s">
        <v>0</v>
      </c>
      <c r="K5" s="49"/>
      <c r="L5" s="13"/>
    </row>
    <row r="6" spans="2:11" ht="19.5" customHeight="1" thickBot="1">
      <c r="B6" s="150" t="s">
        <v>72</v>
      </c>
      <c r="C6" s="33" t="s">
        <v>1</v>
      </c>
      <c r="D6" s="33" t="s">
        <v>2</v>
      </c>
      <c r="E6" s="34" t="s">
        <v>10</v>
      </c>
      <c r="F6" s="33" t="s">
        <v>11</v>
      </c>
      <c r="G6" s="34" t="s">
        <v>12</v>
      </c>
      <c r="H6" s="35" t="s">
        <v>19</v>
      </c>
      <c r="I6" s="63" t="s">
        <v>3</v>
      </c>
      <c r="J6" s="27" t="s">
        <v>4</v>
      </c>
      <c r="K6" s="57" t="s">
        <v>35</v>
      </c>
    </row>
    <row r="7" spans="1:13" ht="27.75" customHeight="1" thickTop="1">
      <c r="A7" s="78"/>
      <c r="B7" s="5" t="s">
        <v>147</v>
      </c>
      <c r="C7" s="20">
        <v>0.24166666666666667</v>
      </c>
      <c r="D7" s="19">
        <f>+E7-C7</f>
        <v>0.26041666666666663</v>
      </c>
      <c r="E7" s="6">
        <v>0.5020833333333333</v>
      </c>
      <c r="F7" s="19">
        <f>+G7-E7</f>
        <v>0.2647177419354838</v>
      </c>
      <c r="G7" s="134">
        <f>+I7-M7</f>
        <v>0.7668010752688171</v>
      </c>
      <c r="H7" s="21">
        <f>AVERAGE(F7,D7)</f>
        <v>0.2625672043010752</v>
      </c>
      <c r="I7" s="23">
        <v>0.7923611111111111</v>
      </c>
      <c r="J7" s="6">
        <f>(+I7/5000)*1600</f>
        <v>0.25355555555555553</v>
      </c>
      <c r="K7" s="68">
        <v>44</v>
      </c>
      <c r="L7" s="14"/>
      <c r="M7" s="6">
        <f>(+I7/3.1)*0.1</f>
        <v>0.025560035842293907</v>
      </c>
    </row>
    <row r="8" spans="1:13" ht="27.75" customHeight="1">
      <c r="A8" s="78"/>
      <c r="B8" s="5" t="s">
        <v>105</v>
      </c>
      <c r="C8" s="20">
        <v>0.28958333333333336</v>
      </c>
      <c r="D8" s="19">
        <f>+E8-C8</f>
        <v>0.3131944444444444</v>
      </c>
      <c r="E8" s="6">
        <v>0.6027777777777777</v>
      </c>
      <c r="F8" s="19">
        <f>+G8-E8</f>
        <v>0.317921146953405</v>
      </c>
      <c r="G8" s="134">
        <f>+I8-M8</f>
        <v>0.9206989247311828</v>
      </c>
      <c r="H8" s="21">
        <f>AVERAGE(F8,D8)</f>
        <v>0.3155577956989247</v>
      </c>
      <c r="I8" s="23">
        <v>0.9513888888888888</v>
      </c>
      <c r="J8" s="6">
        <f>(+I8/5000)*1600</f>
        <v>0.3044444444444444</v>
      </c>
      <c r="K8" s="68">
        <v>243</v>
      </c>
      <c r="L8" s="14"/>
      <c r="M8" s="6">
        <f>(+I8/3.1)*0.1</f>
        <v>0.03068996415770609</v>
      </c>
    </row>
    <row r="9" spans="1:13" ht="27.75" customHeight="1">
      <c r="A9" s="78"/>
      <c r="B9" s="5" t="s">
        <v>179</v>
      </c>
      <c r="C9" s="20">
        <v>0.3354166666666667</v>
      </c>
      <c r="D9" s="19">
        <f>+E9-C9</f>
        <v>0.373611111111111</v>
      </c>
      <c r="E9" s="6">
        <v>0.7090277777777777</v>
      </c>
      <c r="F9" s="19">
        <f>+G9-E9</f>
        <v>0.36556899641577056</v>
      </c>
      <c r="G9" s="134">
        <f>+I9-M9</f>
        <v>1.0745967741935483</v>
      </c>
      <c r="H9" s="21">
        <f>AVERAGE(F9,D9)</f>
        <v>0.3695900537634408</v>
      </c>
      <c r="I9" s="22" t="s">
        <v>197</v>
      </c>
      <c r="J9" s="6">
        <f>(+I9/5000)*1600</f>
        <v>0.35533333333333333</v>
      </c>
      <c r="K9" s="68">
        <v>291</v>
      </c>
      <c r="L9" s="14"/>
      <c r="M9" s="6">
        <f>(+I9/3.1)*0.1</f>
        <v>0.03581989247311828</v>
      </c>
    </row>
    <row r="10" spans="1:13" ht="27.75" customHeight="1">
      <c r="A10" s="78"/>
      <c r="B10" s="5" t="s">
        <v>181</v>
      </c>
      <c r="C10" s="20">
        <v>0.3284722222222222</v>
      </c>
      <c r="D10" s="19">
        <f>+E10-C10</f>
        <v>0.3673611111111111</v>
      </c>
      <c r="E10" s="6">
        <v>0.6958333333333333</v>
      </c>
      <c r="F10" s="19">
        <f>+G10-E10</f>
        <v>0.3794354838709679</v>
      </c>
      <c r="G10" s="134">
        <f>+I10-M10</f>
        <v>1.0752688172043012</v>
      </c>
      <c r="H10" s="21">
        <f>AVERAGE(F10,D10)</f>
        <v>0.3733982974910395</v>
      </c>
      <c r="I10" s="22" t="s">
        <v>196</v>
      </c>
      <c r="J10" s="6">
        <f>(+I10/5000)*1600</f>
        <v>0.35555555555555557</v>
      </c>
      <c r="K10" s="68">
        <v>292</v>
      </c>
      <c r="L10" s="14"/>
      <c r="M10" s="6">
        <f>(+I10/3.1)*0.1</f>
        <v>0.035842293906810034</v>
      </c>
    </row>
    <row r="11" spans="1:12" ht="27.75" customHeight="1">
      <c r="A11" s="78"/>
      <c r="B11" s="5"/>
      <c r="C11" s="20"/>
      <c r="D11" s="67"/>
      <c r="E11" s="6"/>
      <c r="F11" s="19"/>
      <c r="G11" s="6"/>
      <c r="H11" s="21"/>
      <c r="I11" s="254" t="s">
        <v>82</v>
      </c>
      <c r="J11" s="255"/>
      <c r="K11" s="157">
        <v>298</v>
      </c>
      <c r="L11" s="232" t="s">
        <v>53</v>
      </c>
    </row>
    <row r="12" spans="2:12" ht="19.5" customHeight="1" thickBot="1">
      <c r="B12" s="151" t="s">
        <v>95</v>
      </c>
      <c r="C12" s="33" t="s">
        <v>1</v>
      </c>
      <c r="D12" s="33" t="s">
        <v>2</v>
      </c>
      <c r="E12" s="34" t="s">
        <v>10</v>
      </c>
      <c r="F12" s="33" t="s">
        <v>11</v>
      </c>
      <c r="G12" s="34" t="s">
        <v>12</v>
      </c>
      <c r="H12" s="35" t="s">
        <v>19</v>
      </c>
      <c r="I12" s="36" t="s">
        <v>3</v>
      </c>
      <c r="J12" s="34" t="s">
        <v>4</v>
      </c>
      <c r="K12" s="56" t="s">
        <v>35</v>
      </c>
      <c r="L12" s="233">
        <v>2011</v>
      </c>
    </row>
    <row r="13" spans="1:13" ht="25.5" customHeight="1" thickTop="1">
      <c r="A13" s="78"/>
      <c r="B13" s="5" t="s">
        <v>37</v>
      </c>
      <c r="C13" s="20">
        <v>0.20833333333333334</v>
      </c>
      <c r="D13" s="19">
        <f aca="true" t="shared" si="0" ref="D13:D19">+E13-C13</f>
        <v>0.22152777777777774</v>
      </c>
      <c r="E13" s="6">
        <v>0.4298611111111111</v>
      </c>
      <c r="F13" s="19">
        <f aca="true" t="shared" si="1" ref="F13:F19">+G13-E13</f>
        <v>0.23075716845878141</v>
      </c>
      <c r="G13" s="134">
        <f aca="true" t="shared" si="2" ref="G13:G19">+I13-M13</f>
        <v>0.6606182795698925</v>
      </c>
      <c r="H13" s="21">
        <f aca="true" t="shared" si="3" ref="H13:H19">AVERAGE(F13,D13)</f>
        <v>0.22614247311827956</v>
      </c>
      <c r="I13" s="23">
        <v>0.6826388888888889</v>
      </c>
      <c r="J13" s="6">
        <f aca="true" t="shared" si="4" ref="J13:J19">(+I13/5000)*1600</f>
        <v>0.21844444444444447</v>
      </c>
      <c r="K13" s="68">
        <v>4</v>
      </c>
      <c r="L13" s="14">
        <v>0.7256944444444445</v>
      </c>
      <c r="M13" s="6">
        <f aca="true" t="shared" si="5" ref="M13:M19">(+I13/3.1)*0.1</f>
        <v>0.022020609318996416</v>
      </c>
    </row>
    <row r="14" spans="1:13" ht="25.5" customHeight="1">
      <c r="A14" s="78"/>
      <c r="B14" s="5" t="s">
        <v>182</v>
      </c>
      <c r="C14" s="20">
        <v>0.2138888888888889</v>
      </c>
      <c r="D14" s="19">
        <f t="shared" si="0"/>
        <v>0.22777777777777775</v>
      </c>
      <c r="E14" s="6">
        <v>0.44166666666666665</v>
      </c>
      <c r="F14" s="19">
        <f t="shared" si="1"/>
        <v>0.23911290322580636</v>
      </c>
      <c r="G14" s="134">
        <f t="shared" si="2"/>
        <v>0.680779569892473</v>
      </c>
      <c r="H14" s="21">
        <f t="shared" si="3"/>
        <v>0.23344534050179205</v>
      </c>
      <c r="I14" s="23">
        <v>0.7034722222222222</v>
      </c>
      <c r="J14" s="6">
        <f t="shared" si="4"/>
        <v>0.2251111111111111</v>
      </c>
      <c r="K14" s="68">
        <v>16</v>
      </c>
      <c r="L14" s="14">
        <v>0.7361111111111112</v>
      </c>
      <c r="M14" s="6">
        <f t="shared" si="5"/>
        <v>0.022692652329749104</v>
      </c>
    </row>
    <row r="15" spans="1:13" ht="25.5" customHeight="1">
      <c r="A15" s="78"/>
      <c r="B15" s="5" t="s">
        <v>76</v>
      </c>
      <c r="C15" s="20">
        <v>0.21875</v>
      </c>
      <c r="D15" s="19">
        <f t="shared" si="0"/>
        <v>0.2326388888888889</v>
      </c>
      <c r="E15" s="6">
        <v>0.4513888888888889</v>
      </c>
      <c r="F15" s="19">
        <f t="shared" si="1"/>
        <v>0.2394713261648746</v>
      </c>
      <c r="G15" s="134">
        <f>+I15-M15</f>
        <v>0.6908602150537635</v>
      </c>
      <c r="H15" s="21">
        <f t="shared" si="3"/>
        <v>0.23605510752688175</v>
      </c>
      <c r="I15" s="23">
        <v>0.7138888888888889</v>
      </c>
      <c r="J15" s="6">
        <f t="shared" si="4"/>
        <v>0.22844444444444445</v>
      </c>
      <c r="K15" s="68">
        <v>24</v>
      </c>
      <c r="L15" s="14">
        <v>0.7680555555555556</v>
      </c>
      <c r="M15" s="6">
        <f t="shared" si="5"/>
        <v>0.02302867383512545</v>
      </c>
    </row>
    <row r="16" spans="1:13" ht="25.5" customHeight="1">
      <c r="A16" s="78"/>
      <c r="B16" s="5" t="s">
        <v>41</v>
      </c>
      <c r="C16" s="20">
        <v>0.22152777777777777</v>
      </c>
      <c r="D16" s="19">
        <f t="shared" si="0"/>
        <v>0.2361111111111111</v>
      </c>
      <c r="E16" s="6">
        <v>0.4576388888888889</v>
      </c>
      <c r="F16" s="19">
        <f t="shared" si="1"/>
        <v>0.24867831541218638</v>
      </c>
      <c r="G16" s="134">
        <f t="shared" si="2"/>
        <v>0.7063172043010753</v>
      </c>
      <c r="H16" s="21">
        <f t="shared" si="3"/>
        <v>0.24239471326164874</v>
      </c>
      <c r="I16" s="23">
        <v>0.7298611111111111</v>
      </c>
      <c r="J16" s="6">
        <f t="shared" si="4"/>
        <v>0.23355555555555554</v>
      </c>
      <c r="K16" s="68">
        <v>40</v>
      </c>
      <c r="L16" s="14">
        <v>0.7583333333333333</v>
      </c>
      <c r="M16" s="6">
        <f t="shared" si="5"/>
        <v>0.02354390681003584</v>
      </c>
    </row>
    <row r="17" spans="1:13" ht="25.5" customHeight="1">
      <c r="A17" s="78"/>
      <c r="B17" s="5" t="s">
        <v>38</v>
      </c>
      <c r="C17" s="20">
        <v>0.2236111111111111</v>
      </c>
      <c r="D17" s="19">
        <f t="shared" si="0"/>
        <v>0.24305555555555552</v>
      </c>
      <c r="E17" s="6">
        <v>0.4666666666666666</v>
      </c>
      <c r="F17" s="19">
        <f t="shared" si="1"/>
        <v>0.2564516129032259</v>
      </c>
      <c r="G17" s="134">
        <f t="shared" si="2"/>
        <v>0.7231182795698925</v>
      </c>
      <c r="H17" s="21">
        <f t="shared" si="3"/>
        <v>0.2497535842293907</v>
      </c>
      <c r="I17" s="23">
        <v>0.7472222222222222</v>
      </c>
      <c r="J17" s="6">
        <f t="shared" si="4"/>
        <v>0.2391111111111111</v>
      </c>
      <c r="K17" s="68">
        <v>62</v>
      </c>
      <c r="L17" s="14">
        <v>0.7458333333333332</v>
      </c>
      <c r="M17" s="6">
        <f t="shared" si="5"/>
        <v>0.02410394265232975</v>
      </c>
    </row>
    <row r="18" spans="1:13" ht="25.5" customHeight="1">
      <c r="A18" s="78"/>
      <c r="B18" s="5" t="s">
        <v>33</v>
      </c>
      <c r="C18" s="20">
        <v>0.225</v>
      </c>
      <c r="D18" s="19">
        <f t="shared" si="0"/>
        <v>0.24722222222222226</v>
      </c>
      <c r="E18" s="6">
        <v>0.47222222222222227</v>
      </c>
      <c r="F18" s="19">
        <f t="shared" si="1"/>
        <v>0.26164874551971323</v>
      </c>
      <c r="G18" s="134">
        <f t="shared" si="2"/>
        <v>0.7338709677419355</v>
      </c>
      <c r="H18" s="21">
        <f t="shared" si="3"/>
        <v>0.25443548387096776</v>
      </c>
      <c r="I18" s="23">
        <v>0.7583333333333333</v>
      </c>
      <c r="J18" s="6">
        <f t="shared" si="4"/>
        <v>0.24266666666666664</v>
      </c>
      <c r="K18" s="68">
        <v>73</v>
      </c>
      <c r="L18" s="14">
        <v>0.7652777777777778</v>
      </c>
      <c r="M18" s="6">
        <f t="shared" si="5"/>
        <v>0.024462365591397847</v>
      </c>
    </row>
    <row r="19" spans="1:13" ht="25.5" customHeight="1">
      <c r="A19" s="78"/>
      <c r="B19" s="5" t="s">
        <v>50</v>
      </c>
      <c r="C19" s="20">
        <v>0.2354166666666667</v>
      </c>
      <c r="D19" s="19">
        <f t="shared" si="0"/>
        <v>0.25763888888888886</v>
      </c>
      <c r="E19" s="6">
        <v>0.4930555555555556</v>
      </c>
      <c r="F19" s="19">
        <f t="shared" si="1"/>
        <v>0.2676971326164874</v>
      </c>
      <c r="G19" s="134">
        <f t="shared" si="2"/>
        <v>0.760752688172043</v>
      </c>
      <c r="H19" s="21">
        <f t="shared" si="3"/>
        <v>0.26266801075268814</v>
      </c>
      <c r="I19" s="23">
        <v>0.7861111111111111</v>
      </c>
      <c r="J19" s="6">
        <f t="shared" si="4"/>
        <v>0.25155555555555553</v>
      </c>
      <c r="K19" s="68">
        <v>111</v>
      </c>
      <c r="L19" s="14">
        <v>0.8388888888888889</v>
      </c>
      <c r="M19" s="6">
        <f t="shared" si="5"/>
        <v>0.0253584229390681</v>
      </c>
    </row>
    <row r="20" spans="2:12" ht="26.25" customHeight="1">
      <c r="B20" s="5"/>
      <c r="C20" s="226" t="s">
        <v>190</v>
      </c>
      <c r="D20" s="19"/>
      <c r="E20" s="231" t="s">
        <v>206</v>
      </c>
      <c r="F20" s="19"/>
      <c r="G20" s="94" t="s">
        <v>207</v>
      </c>
      <c r="H20" s="21"/>
      <c r="I20" s="254" t="s">
        <v>82</v>
      </c>
      <c r="J20" s="255"/>
      <c r="K20" s="218" t="s">
        <v>191</v>
      </c>
      <c r="L20" s="14"/>
    </row>
    <row r="21" spans="2:11" ht="20.25" customHeight="1" thickBot="1">
      <c r="B21" s="150" t="s">
        <v>71</v>
      </c>
      <c r="C21" s="33" t="s">
        <v>1</v>
      </c>
      <c r="D21" s="33" t="s">
        <v>2</v>
      </c>
      <c r="E21" s="34" t="s">
        <v>10</v>
      </c>
      <c r="F21" s="33" t="s">
        <v>11</v>
      </c>
      <c r="G21" s="34" t="s">
        <v>12</v>
      </c>
      <c r="H21" s="35" t="s">
        <v>19</v>
      </c>
      <c r="I21" s="63" t="s">
        <v>3</v>
      </c>
      <c r="J21" s="27" t="s">
        <v>4</v>
      </c>
      <c r="K21" s="57" t="s">
        <v>35</v>
      </c>
    </row>
    <row r="22" spans="1:13" ht="24" customHeight="1" thickTop="1">
      <c r="A22" s="78"/>
      <c r="B22" s="5" t="s">
        <v>126</v>
      </c>
      <c r="C22" s="20">
        <v>0.24583333333333335</v>
      </c>
      <c r="D22" s="19">
        <f aca="true" t="shared" si="6" ref="D22:D30">+E22-C22</f>
        <v>0.25902777777777775</v>
      </c>
      <c r="E22" s="6">
        <v>0.5048611111111111</v>
      </c>
      <c r="F22" s="19">
        <f aca="true" t="shared" si="7" ref="F22:F30">+G22-E22</f>
        <v>0.28008512544802855</v>
      </c>
      <c r="G22" s="134">
        <f>+I22-M22</f>
        <v>0.7849462365591396</v>
      </c>
      <c r="H22" s="21">
        <f aca="true" t="shared" si="8" ref="H22:H30">AVERAGE(F22,D22)</f>
        <v>0.26955645161290315</v>
      </c>
      <c r="I22" s="23">
        <v>0.811111111111111</v>
      </c>
      <c r="J22" s="6">
        <f aca="true" t="shared" si="9" ref="J22:J30">(+I22/5000)*1600</f>
        <v>0.25955555555555554</v>
      </c>
      <c r="K22" s="68">
        <v>102</v>
      </c>
      <c r="L22" s="14"/>
      <c r="M22" s="6">
        <f>(+I22/3.1)*0.1</f>
        <v>0.026164874551971324</v>
      </c>
    </row>
    <row r="23" spans="1:13" ht="24" customHeight="1">
      <c r="A23" s="78"/>
      <c r="B23" s="5" t="s">
        <v>87</v>
      </c>
      <c r="C23" s="20">
        <v>0.24930555555555556</v>
      </c>
      <c r="D23" s="19">
        <f t="shared" si="6"/>
        <v>0.2645833333333334</v>
      </c>
      <c r="E23" s="6">
        <v>0.513888888888889</v>
      </c>
      <c r="F23" s="19">
        <f t="shared" si="7"/>
        <v>0.2730734767025089</v>
      </c>
      <c r="G23" s="134">
        <f aca="true" t="shared" si="10" ref="G23:G30">+I23-M23</f>
        <v>0.7869623655913979</v>
      </c>
      <c r="H23" s="21">
        <f t="shared" si="8"/>
        <v>0.26882840501792116</v>
      </c>
      <c r="I23" s="23">
        <v>0.8131944444444444</v>
      </c>
      <c r="J23" s="6">
        <f t="shared" si="9"/>
        <v>0.26022222222222224</v>
      </c>
      <c r="K23" s="68">
        <v>106</v>
      </c>
      <c r="L23" s="14">
        <v>0.8569444444444444</v>
      </c>
      <c r="M23" s="6">
        <f aca="true" t="shared" si="11" ref="M23:M30">(+I23/3.1)*0.1</f>
        <v>0.026232078853046594</v>
      </c>
    </row>
    <row r="24" spans="1:13" ht="24" customHeight="1">
      <c r="A24" s="78"/>
      <c r="B24" s="5" t="s">
        <v>103</v>
      </c>
      <c r="C24" s="20">
        <v>0.24722222222222223</v>
      </c>
      <c r="D24" s="19">
        <f t="shared" si="6"/>
        <v>0.2715277777777777</v>
      </c>
      <c r="E24" s="6">
        <v>0.5187499999999999</v>
      </c>
      <c r="F24" s="19">
        <f t="shared" si="7"/>
        <v>0.2796370967741937</v>
      </c>
      <c r="G24" s="134">
        <f t="shared" si="10"/>
        <v>0.7983870967741936</v>
      </c>
      <c r="H24" s="21">
        <f t="shared" si="8"/>
        <v>0.2755824372759857</v>
      </c>
      <c r="I24" s="23">
        <v>0.8250000000000001</v>
      </c>
      <c r="J24" s="6">
        <f t="shared" si="9"/>
        <v>0.26400000000000007</v>
      </c>
      <c r="K24" s="68">
        <v>135</v>
      </c>
      <c r="L24" s="14"/>
      <c r="M24" s="6">
        <f t="shared" si="11"/>
        <v>0.026612903225806457</v>
      </c>
    </row>
    <row r="25" spans="1:13" ht="24" customHeight="1">
      <c r="A25" s="78"/>
      <c r="B25" s="5" t="s">
        <v>101</v>
      </c>
      <c r="C25" s="20">
        <v>0.2625</v>
      </c>
      <c r="D25" s="19">
        <f t="shared" si="6"/>
        <v>0.2722222222222222</v>
      </c>
      <c r="E25" s="6">
        <v>0.5347222222222222</v>
      </c>
      <c r="F25" s="19">
        <f t="shared" si="7"/>
        <v>0.2757616487455198</v>
      </c>
      <c r="G25" s="134">
        <f t="shared" si="10"/>
        <v>0.810483870967742</v>
      </c>
      <c r="H25" s="21">
        <f t="shared" si="8"/>
        <v>0.273991935483871</v>
      </c>
      <c r="I25" s="23">
        <v>0.8375</v>
      </c>
      <c r="J25" s="6">
        <f t="shared" si="9"/>
        <v>0.268</v>
      </c>
      <c r="K25" s="68">
        <v>163</v>
      </c>
      <c r="L25" s="14"/>
      <c r="M25" s="6">
        <f t="shared" si="11"/>
        <v>0.027016129032258064</v>
      </c>
    </row>
    <row r="26" spans="1:13" ht="24" customHeight="1">
      <c r="A26" s="78"/>
      <c r="B26" s="5" t="s">
        <v>102</v>
      </c>
      <c r="C26" s="20">
        <v>0.27152777777777776</v>
      </c>
      <c r="D26" s="19">
        <f t="shared" si="6"/>
        <v>0.2854166666666667</v>
      </c>
      <c r="E26" s="6">
        <v>0.5569444444444445</v>
      </c>
      <c r="F26" s="19">
        <f t="shared" si="7"/>
        <v>0.2851254480286738</v>
      </c>
      <c r="G26" s="134">
        <f t="shared" si="10"/>
        <v>0.8420698924731183</v>
      </c>
      <c r="H26" s="21">
        <f t="shared" si="8"/>
        <v>0.2852710573476702</v>
      </c>
      <c r="I26" s="23">
        <v>0.8701388888888889</v>
      </c>
      <c r="J26" s="6">
        <f t="shared" si="9"/>
        <v>0.27844444444444444</v>
      </c>
      <c r="K26" s="68">
        <v>257</v>
      </c>
      <c r="L26" s="14"/>
      <c r="M26" s="6">
        <f t="shared" si="11"/>
        <v>0.02806899641577061</v>
      </c>
    </row>
    <row r="27" spans="1:13" ht="24" customHeight="1">
      <c r="A27" s="78"/>
      <c r="B27" s="5" t="s">
        <v>81</v>
      </c>
      <c r="C27" s="20">
        <v>0.27152777777777776</v>
      </c>
      <c r="D27" s="19">
        <f t="shared" si="6"/>
        <v>0.2854166666666667</v>
      </c>
      <c r="E27" s="6">
        <v>0.5569444444444445</v>
      </c>
      <c r="F27" s="19">
        <f t="shared" si="7"/>
        <v>0.28646953405017916</v>
      </c>
      <c r="G27" s="134">
        <f t="shared" si="10"/>
        <v>0.8434139784946236</v>
      </c>
      <c r="H27" s="21">
        <f t="shared" si="8"/>
        <v>0.28594310035842296</v>
      </c>
      <c r="I27" s="23">
        <v>0.8715277777777778</v>
      </c>
      <c r="J27" s="6">
        <f t="shared" si="9"/>
        <v>0.2788888888888889</v>
      </c>
      <c r="K27" s="68">
        <v>260</v>
      </c>
      <c r="L27" s="14"/>
      <c r="M27" s="6">
        <f t="shared" si="11"/>
        <v>0.028113799283154123</v>
      </c>
    </row>
    <row r="28" spans="1:13" ht="24" customHeight="1">
      <c r="A28" s="78"/>
      <c r="B28" s="5" t="s">
        <v>86</v>
      </c>
      <c r="C28" s="20">
        <v>0.28958333333333336</v>
      </c>
      <c r="D28" s="19">
        <f t="shared" si="6"/>
        <v>0.3020833333333333</v>
      </c>
      <c r="E28" s="6">
        <v>0.5916666666666667</v>
      </c>
      <c r="F28" s="19">
        <f t="shared" si="7"/>
        <v>0.3223118279569893</v>
      </c>
      <c r="G28" s="134">
        <f t="shared" si="10"/>
        <v>0.913978494623656</v>
      </c>
      <c r="H28" s="21">
        <f t="shared" si="8"/>
        <v>0.31219758064516134</v>
      </c>
      <c r="I28" s="23">
        <v>0.9444444444444445</v>
      </c>
      <c r="J28" s="6">
        <f t="shared" si="9"/>
        <v>0.3022222222222223</v>
      </c>
      <c r="K28" s="68">
        <v>403</v>
      </c>
      <c r="L28" s="14">
        <v>0.8493055555555555</v>
      </c>
      <c r="M28" s="6">
        <f t="shared" si="11"/>
        <v>0.030465949820788537</v>
      </c>
    </row>
    <row r="29" spans="1:13" ht="24" customHeight="1">
      <c r="A29" s="78"/>
      <c r="B29" s="5" t="s">
        <v>183</v>
      </c>
      <c r="C29" s="20">
        <v>0.29097222222222224</v>
      </c>
      <c r="D29" s="19">
        <f t="shared" si="6"/>
        <v>0.3097222222222222</v>
      </c>
      <c r="E29" s="6">
        <v>0.6006944444444444</v>
      </c>
      <c r="F29" s="19">
        <f t="shared" si="7"/>
        <v>0.3193324372759856</v>
      </c>
      <c r="G29" s="134">
        <f t="shared" si="10"/>
        <v>0.92002688172043</v>
      </c>
      <c r="H29" s="21">
        <f t="shared" si="8"/>
        <v>0.3145273297491039</v>
      </c>
      <c r="I29" s="23">
        <v>0.9506944444444444</v>
      </c>
      <c r="J29" s="6">
        <f t="shared" si="9"/>
        <v>0.3042222222222222</v>
      </c>
      <c r="K29" s="68">
        <v>413</v>
      </c>
      <c r="L29" s="14"/>
      <c r="M29" s="6">
        <f t="shared" si="11"/>
        <v>0.030667562724014337</v>
      </c>
    </row>
    <row r="30" spans="1:13" ht="24" customHeight="1">
      <c r="A30" s="78"/>
      <c r="B30" s="5" t="s">
        <v>170</v>
      </c>
      <c r="C30" s="20">
        <v>0.2916666666666667</v>
      </c>
      <c r="D30" s="19">
        <f t="shared" si="6"/>
        <v>0.32222222222222213</v>
      </c>
      <c r="E30" s="6">
        <v>0.6138888888888888</v>
      </c>
      <c r="F30" s="19">
        <f t="shared" si="7"/>
        <v>0.3397401433691757</v>
      </c>
      <c r="G30" s="134">
        <f t="shared" si="10"/>
        <v>0.9536290322580645</v>
      </c>
      <c r="H30" s="21">
        <f t="shared" si="8"/>
        <v>0.3309811827956989</v>
      </c>
      <c r="I30" s="23">
        <v>0.9854166666666666</v>
      </c>
      <c r="J30" s="6">
        <f t="shared" si="9"/>
        <v>0.3153333333333333</v>
      </c>
      <c r="K30" s="68">
        <v>455</v>
      </c>
      <c r="L30" s="14"/>
      <c r="M30" s="6">
        <f t="shared" si="11"/>
        <v>0.031787634408602154</v>
      </c>
    </row>
    <row r="31" spans="2:11" ht="30" customHeight="1" thickBot="1">
      <c r="B31" s="12"/>
      <c r="C31" s="225" t="s">
        <v>198</v>
      </c>
      <c r="D31" s="59"/>
      <c r="E31" s="205" t="s">
        <v>199</v>
      </c>
      <c r="F31" s="59"/>
      <c r="G31" s="205" t="s">
        <v>200</v>
      </c>
      <c r="H31" s="9"/>
      <c r="I31" s="152" t="s">
        <v>82</v>
      </c>
      <c r="J31" s="59"/>
      <c r="K31" s="175">
        <v>513</v>
      </c>
    </row>
    <row r="32" ht="13.5" thickTop="1"/>
  </sheetData>
  <sheetProtection/>
  <mergeCells count="2">
    <mergeCell ref="I11:J11"/>
    <mergeCell ref="I20:J20"/>
  </mergeCells>
  <printOptions/>
  <pageMargins left="0.5" right="0.5" top="0.5" bottom="0.5" header="0.5" footer="0.5"/>
  <pageSetup fitToHeight="1" fitToWidth="1" horizontalDpi="600" verticalDpi="600" orientation="portrait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7"/>
  <sheetViews>
    <sheetView zoomScale="84" zoomScaleNormal="84" zoomScalePageLayoutView="0" workbookViewId="0" topLeftCell="A12">
      <selection activeCell="C21" sqref="C21:I21"/>
    </sheetView>
  </sheetViews>
  <sheetFormatPr defaultColWidth="9.140625" defaultRowHeight="12.75"/>
  <cols>
    <col min="1" max="1" width="4.421875" style="0" customWidth="1"/>
    <col min="2" max="2" width="24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13.00390625" style="0" customWidth="1"/>
    <col min="7" max="7" width="11.140625" style="0" customWidth="1"/>
    <col min="8" max="8" width="11.421875" style="0" customWidth="1"/>
    <col min="9" max="9" width="7.8515625" style="71" customWidth="1"/>
    <col min="10" max="10" width="9.140625" style="100" customWidth="1"/>
  </cols>
  <sheetData>
    <row r="2" ht="13.5" thickBot="1"/>
    <row r="3" spans="2:9" ht="16.5" thickTop="1">
      <c r="B3" s="42" t="s">
        <v>184</v>
      </c>
      <c r="C3" s="43" t="s">
        <v>53</v>
      </c>
      <c r="D3" s="43"/>
      <c r="E3" s="43"/>
      <c r="F3" s="44"/>
      <c r="G3" s="45" t="s">
        <v>43</v>
      </c>
      <c r="H3" s="46"/>
      <c r="I3" s="72"/>
    </row>
    <row r="4" spans="2:9" ht="15.75">
      <c r="B4" s="48" t="s">
        <v>208</v>
      </c>
      <c r="C4" s="2" t="s">
        <v>0</v>
      </c>
      <c r="D4" s="2"/>
      <c r="E4" s="2"/>
      <c r="F4" s="3"/>
      <c r="G4" s="1" t="s">
        <v>0</v>
      </c>
      <c r="H4" s="77" t="s">
        <v>0</v>
      </c>
      <c r="I4" s="73"/>
    </row>
    <row r="5" spans="2:10" ht="18.75" customHeight="1">
      <c r="B5" s="48"/>
      <c r="C5" s="2"/>
      <c r="D5" s="2"/>
      <c r="E5" s="2"/>
      <c r="F5" s="3"/>
      <c r="G5" s="1"/>
      <c r="H5" s="4"/>
      <c r="I5" s="73"/>
      <c r="J5" s="199" t="s">
        <v>53</v>
      </c>
    </row>
    <row r="6" spans="2:12" ht="20.25" customHeight="1" thickBot="1">
      <c r="B6" s="151" t="s">
        <v>185</v>
      </c>
      <c r="C6" s="33" t="s">
        <v>1</v>
      </c>
      <c r="D6" s="33" t="s">
        <v>0</v>
      </c>
      <c r="E6" s="39" t="s">
        <v>0</v>
      </c>
      <c r="F6" s="35" t="s">
        <v>0</v>
      </c>
      <c r="G6" s="36" t="s">
        <v>3</v>
      </c>
      <c r="H6" s="39" t="s">
        <v>4</v>
      </c>
      <c r="I6" s="74" t="s">
        <v>35</v>
      </c>
      <c r="J6" s="100">
        <v>2011</v>
      </c>
      <c r="K6" s="199" t="s">
        <v>192</v>
      </c>
      <c r="L6" s="191" t="s">
        <v>166</v>
      </c>
    </row>
    <row r="7" spans="2:12" ht="24.75" customHeight="1" thickTop="1">
      <c r="B7" s="38" t="s">
        <v>186</v>
      </c>
      <c r="C7" s="20">
        <v>0.2951388888888889</v>
      </c>
      <c r="D7" s="19"/>
      <c r="E7" s="94"/>
      <c r="F7" s="21"/>
      <c r="G7" s="23">
        <v>0.6173611111111111</v>
      </c>
      <c r="H7" s="6">
        <f>(+G7/3200)*1600</f>
        <v>0.30868055555555557</v>
      </c>
      <c r="I7" s="70">
        <v>85</v>
      </c>
      <c r="J7" s="14">
        <v>0.6381944444444444</v>
      </c>
      <c r="K7" s="146">
        <f>(+G7/3200)*3000</f>
        <v>0.5787760416666667</v>
      </c>
      <c r="L7" s="146">
        <f>(+G7/3200)*4000</f>
        <v>0.771701388888889</v>
      </c>
    </row>
    <row r="8" spans="2:12" ht="24.75" customHeight="1">
      <c r="B8" s="38" t="s">
        <v>80</v>
      </c>
      <c r="C8" s="20">
        <v>0.2951388888888889</v>
      </c>
      <c r="D8" s="19"/>
      <c r="E8" s="94"/>
      <c r="F8" s="21"/>
      <c r="G8" s="23">
        <v>0.6194444444444445</v>
      </c>
      <c r="H8" s="6">
        <f>(+G8/3200)*1600</f>
        <v>0.30972222222222223</v>
      </c>
      <c r="I8" s="70">
        <v>92</v>
      </c>
      <c r="J8" s="14">
        <v>0.6201388888888889</v>
      </c>
      <c r="K8" s="146">
        <f>(+G8/3200)*3000</f>
        <v>0.5807291666666666</v>
      </c>
      <c r="L8" s="146">
        <f>(+G8/3200)*4000</f>
        <v>0.7743055555555556</v>
      </c>
    </row>
    <row r="9" spans="2:12" ht="24.75" customHeight="1">
      <c r="B9" s="38" t="s">
        <v>110</v>
      </c>
      <c r="C9" s="20">
        <v>0.29583333333333334</v>
      </c>
      <c r="D9" s="19"/>
      <c r="E9" s="94"/>
      <c r="F9" s="21"/>
      <c r="G9" s="23">
        <v>0.6201388888888889</v>
      </c>
      <c r="H9" s="6">
        <f>(+G9/3200)*1600</f>
        <v>0.31006944444444445</v>
      </c>
      <c r="I9" s="70">
        <v>93</v>
      </c>
      <c r="K9" s="146">
        <f>(+G9/3200)*3000</f>
        <v>0.5813802083333334</v>
      </c>
      <c r="L9" s="146">
        <f>(+G9/3200)*4000</f>
        <v>0.7751736111111112</v>
      </c>
    </row>
    <row r="10" spans="2:12" ht="24.75" customHeight="1">
      <c r="B10" s="38" t="s">
        <v>88</v>
      </c>
      <c r="C10" s="20">
        <v>0.3055555555555555</v>
      </c>
      <c r="D10" s="19"/>
      <c r="E10" s="94"/>
      <c r="F10" s="21"/>
      <c r="G10" s="23">
        <v>0.6430555555555556</v>
      </c>
      <c r="H10" s="6">
        <f>(+G10/3200)*1600</f>
        <v>0.3215277777777778</v>
      </c>
      <c r="I10" s="70">
        <v>128</v>
      </c>
      <c r="J10" s="14">
        <v>0.6909722222222222</v>
      </c>
      <c r="K10" s="146">
        <f>(+G10/3200)*3000</f>
        <v>0.6028645833333334</v>
      </c>
      <c r="L10" s="146">
        <f>(+G10/3200)*4000</f>
        <v>0.8038194444444444</v>
      </c>
    </row>
    <row r="11" spans="2:11" ht="24.75" customHeight="1" thickBot="1">
      <c r="B11" s="224"/>
      <c r="C11" s="221"/>
      <c r="D11" s="221"/>
      <c r="E11" s="222"/>
      <c r="F11" s="223"/>
      <c r="G11" s="256" t="s">
        <v>82</v>
      </c>
      <c r="H11" s="257"/>
      <c r="I11" s="174">
        <v>223</v>
      </c>
      <c r="K11" s="146"/>
    </row>
    <row r="12" spans="2:12" ht="20.25" customHeight="1" thickBot="1" thickTop="1">
      <c r="B12" s="151" t="s">
        <v>93</v>
      </c>
      <c r="C12" s="33" t="s">
        <v>1</v>
      </c>
      <c r="D12" s="33" t="s">
        <v>0</v>
      </c>
      <c r="E12" s="39" t="s">
        <v>0</v>
      </c>
      <c r="F12" s="35" t="s">
        <v>0</v>
      </c>
      <c r="G12" s="36" t="s">
        <v>3</v>
      </c>
      <c r="H12" s="39" t="s">
        <v>4</v>
      </c>
      <c r="I12" s="74" t="s">
        <v>35</v>
      </c>
      <c r="K12" s="199" t="s">
        <v>192</v>
      </c>
      <c r="L12" s="191" t="s">
        <v>166</v>
      </c>
    </row>
    <row r="13" spans="2:12" ht="21" customHeight="1" thickTop="1">
      <c r="B13" s="38" t="s">
        <v>108</v>
      </c>
      <c r="C13" s="20">
        <v>0.2743055555555555</v>
      </c>
      <c r="D13" s="19"/>
      <c r="E13" s="94"/>
      <c r="F13" s="21"/>
      <c r="G13" s="23">
        <v>0.5736111111111112</v>
      </c>
      <c r="H13" s="6">
        <f aca="true" t="shared" si="0" ref="H13:H20">(+G13/3200)*1600</f>
        <v>0.2868055555555556</v>
      </c>
      <c r="I13" s="70">
        <v>18</v>
      </c>
      <c r="K13" s="146">
        <f aca="true" t="shared" si="1" ref="K13:K20">(+G13/3200)*3000</f>
        <v>0.5377604166666667</v>
      </c>
      <c r="L13" s="146">
        <f>(+G13/3200)*4000</f>
        <v>0.717013888888889</v>
      </c>
    </row>
    <row r="14" spans="1:12" ht="21" customHeight="1">
      <c r="A14" s="78"/>
      <c r="B14" s="38" t="s">
        <v>109</v>
      </c>
      <c r="C14" s="20">
        <v>0.2743055555555555</v>
      </c>
      <c r="D14" s="19"/>
      <c r="E14" s="94"/>
      <c r="F14" s="21"/>
      <c r="G14" s="23">
        <v>0.5777777777777778</v>
      </c>
      <c r="H14" s="6">
        <f t="shared" si="0"/>
        <v>0.2888888888888889</v>
      </c>
      <c r="I14" s="70">
        <v>19</v>
      </c>
      <c r="K14" s="146">
        <f t="shared" si="1"/>
        <v>0.5416666666666667</v>
      </c>
      <c r="L14" s="146">
        <f aca="true" t="shared" si="2" ref="L14:L20">(+G14/3200)*4000</f>
        <v>0.7222222222222223</v>
      </c>
    </row>
    <row r="15" spans="1:12" ht="21" customHeight="1">
      <c r="A15" s="78"/>
      <c r="B15" s="38" t="s">
        <v>133</v>
      </c>
      <c r="C15" s="20">
        <v>0.30277777777777776</v>
      </c>
      <c r="D15" s="19"/>
      <c r="E15" s="94"/>
      <c r="F15" s="21"/>
      <c r="G15" s="23">
        <v>0.6340277777777777</v>
      </c>
      <c r="H15" s="6">
        <f t="shared" si="0"/>
        <v>0.3170138888888889</v>
      </c>
      <c r="I15" s="70">
        <v>74</v>
      </c>
      <c r="K15" s="146">
        <f t="shared" si="1"/>
        <v>0.5944010416666666</v>
      </c>
      <c r="L15" s="146">
        <f t="shared" si="2"/>
        <v>0.7925347222222221</v>
      </c>
    </row>
    <row r="16" spans="1:12" ht="21" customHeight="1">
      <c r="A16" s="78"/>
      <c r="B16" s="38" t="s">
        <v>131</v>
      </c>
      <c r="C16" s="20">
        <v>0.3055555555555555</v>
      </c>
      <c r="D16" s="19"/>
      <c r="E16" s="94"/>
      <c r="F16" s="21"/>
      <c r="G16" s="23">
        <v>0.6395833333333333</v>
      </c>
      <c r="H16" s="6">
        <f t="shared" si="0"/>
        <v>0.31979166666666664</v>
      </c>
      <c r="I16" s="70">
        <v>76</v>
      </c>
      <c r="K16" s="146">
        <f t="shared" si="1"/>
        <v>0.599609375</v>
      </c>
      <c r="L16" s="146">
        <f t="shared" si="2"/>
        <v>0.7994791666666666</v>
      </c>
    </row>
    <row r="17" spans="1:12" ht="21" customHeight="1">
      <c r="A17" s="78"/>
      <c r="B17" s="38" t="s">
        <v>132</v>
      </c>
      <c r="C17" s="20">
        <v>0.3055555555555555</v>
      </c>
      <c r="D17" s="19"/>
      <c r="E17" s="94"/>
      <c r="F17" s="21"/>
      <c r="G17" s="23">
        <v>0.6416666666666667</v>
      </c>
      <c r="H17" s="6">
        <f t="shared" si="0"/>
        <v>0.32083333333333336</v>
      </c>
      <c r="I17" s="70">
        <v>79</v>
      </c>
      <c r="K17" s="146">
        <f t="shared" si="1"/>
        <v>0.6015625</v>
      </c>
      <c r="L17" s="146">
        <f t="shared" si="2"/>
        <v>0.8020833333333334</v>
      </c>
    </row>
    <row r="18" spans="1:12" ht="21" customHeight="1">
      <c r="A18" s="78"/>
      <c r="B18" s="38" t="s">
        <v>111</v>
      </c>
      <c r="C18" s="20">
        <v>0.3125</v>
      </c>
      <c r="D18" s="19"/>
      <c r="E18" s="94"/>
      <c r="F18" s="21"/>
      <c r="G18" s="23">
        <v>0.6625</v>
      </c>
      <c r="H18" s="6">
        <f t="shared" si="0"/>
        <v>0.33125</v>
      </c>
      <c r="I18" s="70">
        <v>98</v>
      </c>
      <c r="K18" s="146">
        <f t="shared" si="1"/>
        <v>0.62109375</v>
      </c>
      <c r="L18" s="146">
        <f t="shared" si="2"/>
        <v>0.828125</v>
      </c>
    </row>
    <row r="19" spans="1:12" ht="21" customHeight="1">
      <c r="A19" s="78"/>
      <c r="B19" s="38" t="s">
        <v>113</v>
      </c>
      <c r="C19" s="20">
        <v>0.31527777777777777</v>
      </c>
      <c r="D19" s="19"/>
      <c r="E19" s="94"/>
      <c r="F19" s="21"/>
      <c r="G19" s="23">
        <v>0.6909722222222222</v>
      </c>
      <c r="H19" s="6">
        <f t="shared" si="0"/>
        <v>0.3454861111111111</v>
      </c>
      <c r="I19" s="70">
        <v>126</v>
      </c>
      <c r="K19" s="146">
        <f t="shared" si="1"/>
        <v>0.6477864583333334</v>
      </c>
      <c r="L19" s="146">
        <f t="shared" si="2"/>
        <v>0.8637152777777778</v>
      </c>
    </row>
    <row r="20" spans="1:12" ht="21" customHeight="1">
      <c r="A20" s="78"/>
      <c r="B20" s="38" t="s">
        <v>187</v>
      </c>
      <c r="C20" s="20">
        <v>0.3368055555555556</v>
      </c>
      <c r="D20" s="19"/>
      <c r="E20" s="94"/>
      <c r="F20" s="21"/>
      <c r="G20" s="23">
        <v>0.7291666666666666</v>
      </c>
      <c r="H20" s="6">
        <f t="shared" si="0"/>
        <v>0.3645833333333333</v>
      </c>
      <c r="I20" s="70">
        <v>146</v>
      </c>
      <c r="K20" s="146">
        <f t="shared" si="1"/>
        <v>0.6835937499999999</v>
      </c>
      <c r="L20" s="146">
        <f t="shared" si="2"/>
        <v>0.9114583333333333</v>
      </c>
    </row>
    <row r="21" spans="1:10" ht="24" customHeight="1" thickBot="1">
      <c r="A21" s="78"/>
      <c r="B21" s="219" t="s">
        <v>0</v>
      </c>
      <c r="C21" s="220" t="s">
        <v>195</v>
      </c>
      <c r="D21" s="221" t="s">
        <v>193</v>
      </c>
      <c r="E21" s="222">
        <v>0.06805555555555555</v>
      </c>
      <c r="F21" s="223" t="s">
        <v>194</v>
      </c>
      <c r="G21" s="256" t="s">
        <v>82</v>
      </c>
      <c r="H21" s="257"/>
      <c r="I21" s="174">
        <v>161</v>
      </c>
      <c r="J21" s="199" t="s">
        <v>53</v>
      </c>
    </row>
    <row r="22" spans="2:10" ht="21.75" customHeight="1" thickBot="1" thickTop="1">
      <c r="B22" s="234" t="s">
        <v>94</v>
      </c>
      <c r="C22" s="33" t="s">
        <v>1</v>
      </c>
      <c r="D22" s="33" t="s">
        <v>2</v>
      </c>
      <c r="E22" s="39" t="s">
        <v>24</v>
      </c>
      <c r="F22" s="35" t="s">
        <v>23</v>
      </c>
      <c r="G22" s="36" t="s">
        <v>3</v>
      </c>
      <c r="H22" s="39" t="s">
        <v>4</v>
      </c>
      <c r="I22" s="74" t="s">
        <v>35</v>
      </c>
      <c r="J22" s="100">
        <v>2011</v>
      </c>
    </row>
    <row r="23" spans="1:12" ht="34.5" customHeight="1" thickTop="1">
      <c r="A23" s="78"/>
      <c r="B23" s="5" t="s">
        <v>77</v>
      </c>
      <c r="C23" s="20">
        <v>0.2465277777777778</v>
      </c>
      <c r="D23" s="19">
        <f aca="true" t="shared" si="3" ref="D23:D29">+E23-C23</f>
        <v>0.27083333333333326</v>
      </c>
      <c r="E23" s="94">
        <v>0.517361111111111</v>
      </c>
      <c r="F23" s="21">
        <f aca="true" t="shared" si="4" ref="F23:F29">+G23-E23</f>
        <v>0.12916666666666676</v>
      </c>
      <c r="G23" s="23">
        <v>0.6465277777777778</v>
      </c>
      <c r="H23" s="6">
        <f aca="true" t="shared" si="5" ref="H23:H29">(+G23/4000)*1600</f>
        <v>0.2586111111111111</v>
      </c>
      <c r="I23" s="70">
        <v>14</v>
      </c>
      <c r="L23" s="207">
        <f>AVERAGE(G23:G27)</f>
        <v>0.6798611111111111</v>
      </c>
    </row>
    <row r="24" spans="1:10" ht="34.5" customHeight="1">
      <c r="A24" s="78"/>
      <c r="B24" s="5" t="s">
        <v>48</v>
      </c>
      <c r="C24" s="20">
        <v>0.2611111111111111</v>
      </c>
      <c r="D24" s="19">
        <f t="shared" si="3"/>
        <v>0.2743055555555555</v>
      </c>
      <c r="E24" s="94">
        <v>0.5354166666666667</v>
      </c>
      <c r="F24" s="21">
        <f t="shared" si="4"/>
        <v>0.1347222222222222</v>
      </c>
      <c r="G24" s="23">
        <v>0.6701388888888888</v>
      </c>
      <c r="H24" s="6">
        <f t="shared" si="5"/>
        <v>0.26805555555555555</v>
      </c>
      <c r="I24" s="70">
        <v>29</v>
      </c>
      <c r="J24" s="14">
        <v>0.7194444444444444</v>
      </c>
    </row>
    <row r="25" spans="1:10" ht="34.5" customHeight="1">
      <c r="A25" s="78"/>
      <c r="B25" s="5" t="s">
        <v>70</v>
      </c>
      <c r="C25" s="20">
        <v>0.2590277777777778</v>
      </c>
      <c r="D25" s="19">
        <f t="shared" si="3"/>
        <v>0.28958333333333325</v>
      </c>
      <c r="E25" s="94">
        <v>0.548611111111111</v>
      </c>
      <c r="F25" s="21">
        <f t="shared" si="4"/>
        <v>0.13402777777777786</v>
      </c>
      <c r="G25" s="23">
        <v>0.6826388888888889</v>
      </c>
      <c r="H25" s="6">
        <f t="shared" si="5"/>
        <v>0.27305555555555555</v>
      </c>
      <c r="I25" s="70">
        <v>41</v>
      </c>
      <c r="J25" s="14">
        <v>0.6972222222222223</v>
      </c>
    </row>
    <row r="26" spans="1:9" ht="34.5" customHeight="1">
      <c r="A26" s="78"/>
      <c r="B26" s="5" t="s">
        <v>65</v>
      </c>
      <c r="C26" s="20">
        <v>0.2638888888888889</v>
      </c>
      <c r="D26" s="19">
        <f t="shared" si="3"/>
        <v>0.29375</v>
      </c>
      <c r="E26" s="94">
        <v>0.5576388888888889</v>
      </c>
      <c r="F26" s="21">
        <f t="shared" si="4"/>
        <v>0.14236111111111116</v>
      </c>
      <c r="G26" s="23">
        <v>0.7000000000000001</v>
      </c>
      <c r="H26" s="6">
        <f t="shared" si="5"/>
        <v>0.28</v>
      </c>
      <c r="I26" s="70">
        <v>63</v>
      </c>
    </row>
    <row r="27" spans="1:10" ht="34.5" customHeight="1">
      <c r="A27" s="78"/>
      <c r="B27" s="5" t="s">
        <v>64</v>
      </c>
      <c r="C27" s="20">
        <v>0.2611111111111111</v>
      </c>
      <c r="D27" s="19">
        <f t="shared" si="3"/>
        <v>0.2888888888888888</v>
      </c>
      <c r="E27" s="94">
        <v>0.5499999999999999</v>
      </c>
      <c r="F27" s="21">
        <f t="shared" si="4"/>
        <v>0.15000000000000013</v>
      </c>
      <c r="G27" s="23">
        <v>0.7000000000000001</v>
      </c>
      <c r="H27" s="6">
        <f t="shared" si="5"/>
        <v>0.28</v>
      </c>
      <c r="I27" s="70">
        <v>64</v>
      </c>
      <c r="J27" s="14">
        <v>0.6819444444444445</v>
      </c>
    </row>
    <row r="28" spans="1:9" ht="34.5" customHeight="1">
      <c r="A28" s="78"/>
      <c r="B28" s="5" t="s">
        <v>79</v>
      </c>
      <c r="C28" s="20">
        <v>0.2638888888888889</v>
      </c>
      <c r="D28" s="19">
        <f t="shared" si="3"/>
        <v>0.29444444444444445</v>
      </c>
      <c r="E28" s="94">
        <v>0.5583333333333333</v>
      </c>
      <c r="F28" s="21">
        <f t="shared" si="4"/>
        <v>0.14513888888888882</v>
      </c>
      <c r="G28" s="23">
        <v>0.7034722222222222</v>
      </c>
      <c r="H28" s="6">
        <f t="shared" si="5"/>
        <v>0.28138888888888886</v>
      </c>
      <c r="I28" s="70">
        <v>68</v>
      </c>
    </row>
    <row r="29" spans="1:10" ht="34.5" customHeight="1">
      <c r="A29" s="78"/>
      <c r="B29" s="5" t="s">
        <v>36</v>
      </c>
      <c r="C29" s="20">
        <v>0.2638888888888889</v>
      </c>
      <c r="D29" s="19">
        <f t="shared" si="3"/>
        <v>0.3097222222222223</v>
      </c>
      <c r="E29" s="94">
        <v>0.5736111111111112</v>
      </c>
      <c r="F29" s="21">
        <f t="shared" si="4"/>
        <v>0.14513888888888882</v>
      </c>
      <c r="G29" s="23">
        <v>0.71875</v>
      </c>
      <c r="H29" s="6">
        <f t="shared" si="5"/>
        <v>0.2875</v>
      </c>
      <c r="I29" s="70">
        <v>74</v>
      </c>
      <c r="J29" s="14">
        <v>0.7666666666666666</v>
      </c>
    </row>
    <row r="30" spans="1:9" ht="25.5" customHeight="1" thickBot="1">
      <c r="A30" s="78"/>
      <c r="B30" s="219" t="s">
        <v>0</v>
      </c>
      <c r="C30" s="230" t="s">
        <v>189</v>
      </c>
      <c r="D30" s="221"/>
      <c r="E30" s="222" t="s">
        <v>204</v>
      </c>
      <c r="F30" s="223" t="s">
        <v>205</v>
      </c>
      <c r="G30" s="256" t="s">
        <v>82</v>
      </c>
      <c r="H30" s="257"/>
      <c r="I30" s="174">
        <v>148</v>
      </c>
    </row>
    <row r="31" spans="2:9" ht="22.5" customHeight="1" thickBot="1" thickTop="1">
      <c r="B31" s="151" t="s">
        <v>73</v>
      </c>
      <c r="C31" s="33" t="s">
        <v>1</v>
      </c>
      <c r="D31" s="33" t="s">
        <v>0</v>
      </c>
      <c r="E31" s="39" t="s">
        <v>0</v>
      </c>
      <c r="F31" s="35" t="s">
        <v>0</v>
      </c>
      <c r="G31" s="36" t="s">
        <v>3</v>
      </c>
      <c r="H31" s="39" t="s">
        <v>4</v>
      </c>
      <c r="I31" s="74" t="s">
        <v>35</v>
      </c>
    </row>
    <row r="32" spans="1:9" ht="26.25" customHeight="1" thickTop="1">
      <c r="A32" s="78"/>
      <c r="B32" s="5" t="s">
        <v>188</v>
      </c>
      <c r="C32" s="15">
        <v>0.27152777777777776</v>
      </c>
      <c r="D32" s="19"/>
      <c r="E32" s="94"/>
      <c r="F32" s="21"/>
      <c r="G32" s="23">
        <v>0.7451388888888889</v>
      </c>
      <c r="H32" s="6">
        <f>(+G32/4000)*1600</f>
        <v>0.2980555555555556</v>
      </c>
      <c r="I32" s="70">
        <v>95</v>
      </c>
    </row>
    <row r="33" spans="1:9" ht="26.25" customHeight="1">
      <c r="A33" s="78"/>
      <c r="B33" s="5" t="s">
        <v>74</v>
      </c>
      <c r="C33" s="15">
        <v>0.2951388888888889</v>
      </c>
      <c r="D33" s="19"/>
      <c r="E33" s="94"/>
      <c r="F33" s="21"/>
      <c r="G33" s="23">
        <v>0.8166666666666668</v>
      </c>
      <c r="H33" s="6">
        <f>(+G33/4000)*1600</f>
        <v>0.32666666666666666</v>
      </c>
      <c r="I33" s="70">
        <v>256</v>
      </c>
    </row>
    <row r="34" spans="1:9" ht="26.25" customHeight="1">
      <c r="A34" s="78"/>
      <c r="B34" s="5" t="s">
        <v>89</v>
      </c>
      <c r="C34" s="15">
        <v>0.3055555555555555</v>
      </c>
      <c r="D34" s="19"/>
      <c r="E34" s="94"/>
      <c r="F34" s="21"/>
      <c r="G34" s="23">
        <v>0.8680555555555555</v>
      </c>
      <c r="H34" s="6">
        <f>(+G34/4000)*1600</f>
        <v>0.3472222222222222</v>
      </c>
      <c r="I34" s="70">
        <v>348</v>
      </c>
    </row>
    <row r="35" spans="1:9" ht="26.25" customHeight="1">
      <c r="A35" s="78"/>
      <c r="B35" s="5" t="s">
        <v>107</v>
      </c>
      <c r="C35" s="15">
        <v>0.34375</v>
      </c>
      <c r="D35" s="19"/>
      <c r="E35" s="94"/>
      <c r="F35" s="21"/>
      <c r="G35" s="23">
        <v>0.8840277777777777</v>
      </c>
      <c r="H35" s="6">
        <f>(+G35/4000)*1600</f>
        <v>0.3536111111111111</v>
      </c>
      <c r="I35" s="70">
        <v>373</v>
      </c>
    </row>
    <row r="36" spans="1:9" ht="26.25" customHeight="1">
      <c r="A36" s="78"/>
      <c r="B36" s="5" t="s">
        <v>154</v>
      </c>
      <c r="C36" s="15">
        <v>0.36041666666666666</v>
      </c>
      <c r="D36" s="19"/>
      <c r="E36" s="94"/>
      <c r="F36" s="21"/>
      <c r="G36" s="23">
        <v>0.9541666666666666</v>
      </c>
      <c r="H36" s="6">
        <f>(+G36/4000)*1600</f>
        <v>0.38166666666666665</v>
      </c>
      <c r="I36" s="70">
        <v>434</v>
      </c>
    </row>
    <row r="37" spans="2:9" ht="30.75" customHeight="1" thickBot="1">
      <c r="B37" s="12"/>
      <c r="C37" s="227" t="s">
        <v>201</v>
      </c>
      <c r="D37" s="7"/>
      <c r="E37" s="228" t="s">
        <v>202</v>
      </c>
      <c r="F37" s="229" t="s">
        <v>203</v>
      </c>
      <c r="G37" s="256" t="s">
        <v>82</v>
      </c>
      <c r="H37" s="257"/>
      <c r="I37" s="174">
        <v>472</v>
      </c>
    </row>
    <row r="38" ht="13.5" thickTop="1"/>
  </sheetData>
  <sheetProtection/>
  <mergeCells count="4">
    <mergeCell ref="G21:H21"/>
    <mergeCell ref="G30:H30"/>
    <mergeCell ref="G37:H37"/>
    <mergeCell ref="G11:H11"/>
  </mergeCells>
  <printOptions/>
  <pageMargins left="0.5" right="0.5" top="0.75" bottom="0.75" header="0.5" footer="0.5"/>
  <pageSetup fitToHeight="1" fitToWidth="1" horizontalDpi="600" verticalDpi="600" orientation="portrait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8"/>
  <sheetViews>
    <sheetView zoomScale="85" zoomScaleNormal="85" zoomScalePageLayoutView="0" workbookViewId="0" topLeftCell="A6">
      <selection activeCell="H12" sqref="H12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10.00390625" style="0" customWidth="1"/>
    <col min="4" max="4" width="9.7109375" style="0" customWidth="1"/>
    <col min="5" max="5" width="9.8515625" style="0" customWidth="1"/>
    <col min="6" max="6" width="12.421875" style="0" customWidth="1"/>
    <col min="7" max="7" width="12.00390625" style="0" customWidth="1"/>
    <col min="8" max="8" width="11.421875" style="0" customWidth="1"/>
    <col min="9" max="9" width="10.57421875" style="0" hidden="1" customWidth="1"/>
    <col min="10" max="10" width="7.28125" style="71" customWidth="1"/>
    <col min="11" max="11" width="7.8515625" style="211" customWidth="1"/>
    <col min="12" max="12" width="7.28125" style="211" customWidth="1"/>
  </cols>
  <sheetData>
    <row r="2" ht="13.5" thickBot="1"/>
    <row r="3" spans="2:10" ht="16.5" thickTop="1">
      <c r="B3" s="42" t="s">
        <v>210</v>
      </c>
      <c r="C3" s="43" t="s">
        <v>209</v>
      </c>
      <c r="D3" s="43"/>
      <c r="E3" s="43"/>
      <c r="F3" s="44"/>
      <c r="G3" s="45" t="s">
        <v>85</v>
      </c>
      <c r="H3" s="46"/>
      <c r="I3" s="46">
        <v>4000</v>
      </c>
      <c r="J3" s="72"/>
    </row>
    <row r="4" spans="2:10" ht="15.75">
      <c r="B4" s="48" t="s">
        <v>83</v>
      </c>
      <c r="C4" s="2"/>
      <c r="D4" s="2"/>
      <c r="E4" s="2"/>
      <c r="F4" s="3"/>
      <c r="G4" s="1" t="s">
        <v>0</v>
      </c>
      <c r="H4" s="77" t="s">
        <v>0</v>
      </c>
      <c r="I4" s="4"/>
      <c r="J4" s="73"/>
    </row>
    <row r="5" spans="2:10" ht="10.5" customHeight="1">
      <c r="B5" s="48"/>
      <c r="C5" s="2"/>
      <c r="D5" s="2"/>
      <c r="E5" s="2"/>
      <c r="F5" s="3"/>
      <c r="G5" s="1"/>
      <c r="H5" s="4"/>
      <c r="I5" s="4"/>
      <c r="J5" s="73"/>
    </row>
    <row r="6" spans="2:11" ht="13.5" thickBot="1">
      <c r="B6" s="65" t="s">
        <v>29</v>
      </c>
      <c r="C6" s="33" t="s">
        <v>1</v>
      </c>
      <c r="D6" s="33" t="s">
        <v>2</v>
      </c>
      <c r="E6" s="39" t="s">
        <v>24</v>
      </c>
      <c r="F6" s="35" t="s">
        <v>23</v>
      </c>
      <c r="G6" s="36" t="s">
        <v>3</v>
      </c>
      <c r="H6" s="39" t="s">
        <v>4</v>
      </c>
      <c r="I6" s="39" t="s">
        <v>5</v>
      </c>
      <c r="J6" s="74" t="s">
        <v>35</v>
      </c>
      <c r="K6" s="212"/>
    </row>
    <row r="7" spans="1:13" ht="27" customHeight="1" thickTop="1">
      <c r="A7" s="78"/>
      <c r="B7" s="38" t="s">
        <v>77</v>
      </c>
      <c r="C7" s="20">
        <v>0.24305555555555555</v>
      </c>
      <c r="D7" s="19"/>
      <c r="E7" s="19"/>
      <c r="F7" s="21"/>
      <c r="G7" s="23">
        <v>0.6583333333333333</v>
      </c>
      <c r="H7" s="6">
        <f>(+G7/4000)*1600</f>
        <v>0.26333333333333336</v>
      </c>
      <c r="I7" s="6"/>
      <c r="J7" s="75">
        <v>2</v>
      </c>
      <c r="K7" s="213"/>
      <c r="M7" s="207"/>
    </row>
    <row r="8" spans="1:12" ht="27" customHeight="1">
      <c r="A8" s="78"/>
      <c r="B8" s="5" t="s">
        <v>48</v>
      </c>
      <c r="C8" s="20">
        <v>0.25</v>
      </c>
      <c r="D8" s="19"/>
      <c r="E8" s="19"/>
      <c r="F8" s="21"/>
      <c r="G8" s="23">
        <v>0.6791666666666667</v>
      </c>
      <c r="H8" s="6">
        <f>(+G8/4000)*1600</f>
        <v>0.27166666666666667</v>
      </c>
      <c r="I8" s="6"/>
      <c r="J8" s="70">
        <v>5</v>
      </c>
      <c r="K8" s="213"/>
      <c r="L8" s="235">
        <f>+G8-$G$7</f>
        <v>0.02083333333333337</v>
      </c>
    </row>
    <row r="9" spans="1:11" ht="27" customHeight="1">
      <c r="A9" s="78"/>
      <c r="B9" s="5" t="s">
        <v>69</v>
      </c>
      <c r="C9" s="20">
        <v>0.2569444444444445</v>
      </c>
      <c r="D9" s="19"/>
      <c r="E9" s="19"/>
      <c r="F9" s="21"/>
      <c r="G9" s="23">
        <v>0.686111111111111</v>
      </c>
      <c r="H9" s="6">
        <f aca="true" t="shared" si="0" ref="H9:H22">(+G9/4000)*1600</f>
        <v>0.2744444444444444</v>
      </c>
      <c r="I9" s="6"/>
      <c r="J9" s="70">
        <v>9</v>
      </c>
      <c r="K9" s="213"/>
    </row>
    <row r="10" spans="1:11" ht="27" customHeight="1">
      <c r="A10" s="78"/>
      <c r="B10" s="5" t="s">
        <v>64</v>
      </c>
      <c r="C10" s="20">
        <v>0.2569444444444445</v>
      </c>
      <c r="D10" s="19"/>
      <c r="E10" s="19"/>
      <c r="F10" s="21"/>
      <c r="G10" s="23">
        <v>0.6965277777777777</v>
      </c>
      <c r="H10" s="6">
        <f t="shared" si="0"/>
        <v>0.27861111111111114</v>
      </c>
      <c r="I10" s="6"/>
      <c r="J10" s="70">
        <v>14</v>
      </c>
      <c r="K10" s="213"/>
    </row>
    <row r="11" spans="1:11" ht="27" customHeight="1">
      <c r="A11" s="78"/>
      <c r="B11" s="5" t="s">
        <v>36</v>
      </c>
      <c r="C11" s="20">
        <v>0.2638888888888889</v>
      </c>
      <c r="D11" s="19"/>
      <c r="E11" s="19"/>
      <c r="F11" s="21"/>
      <c r="G11" s="23">
        <v>0.7076388888888889</v>
      </c>
      <c r="H11" s="6">
        <f t="shared" si="0"/>
        <v>0.28305555555555556</v>
      </c>
      <c r="I11" s="6"/>
      <c r="J11" s="70">
        <v>15</v>
      </c>
      <c r="K11" s="213"/>
    </row>
    <row r="12" spans="1:12" ht="27" customHeight="1">
      <c r="A12" s="78"/>
      <c r="B12" s="5" t="s">
        <v>65</v>
      </c>
      <c r="C12" s="20">
        <v>0.2638888888888889</v>
      </c>
      <c r="D12" s="19"/>
      <c r="E12" s="19"/>
      <c r="F12" s="21"/>
      <c r="G12" s="23">
        <v>0.7159722222222222</v>
      </c>
      <c r="H12" s="6">
        <f t="shared" si="0"/>
        <v>0.2863888888888889</v>
      </c>
      <c r="I12" s="6"/>
      <c r="J12" s="70">
        <v>18</v>
      </c>
      <c r="K12" s="213"/>
      <c r="L12" s="235">
        <f>AVERAGE(G7:G11)</f>
        <v>0.6855555555555555</v>
      </c>
    </row>
    <row r="13" spans="1:11" ht="27" customHeight="1">
      <c r="A13" s="78"/>
      <c r="B13" s="5" t="s">
        <v>8</v>
      </c>
      <c r="C13" s="20">
        <v>0.26875</v>
      </c>
      <c r="D13" s="19"/>
      <c r="E13" s="19"/>
      <c r="F13" s="21"/>
      <c r="G13" s="23">
        <v>0.7277777777777777</v>
      </c>
      <c r="H13" s="6">
        <f t="shared" si="0"/>
        <v>0.2911111111111111</v>
      </c>
      <c r="I13" s="6"/>
      <c r="J13" s="70">
        <v>21</v>
      </c>
      <c r="K13" s="213"/>
    </row>
    <row r="14" spans="1:11" ht="27" customHeight="1">
      <c r="A14" s="78"/>
      <c r="B14" s="5" t="s">
        <v>108</v>
      </c>
      <c r="C14" s="20">
        <v>0.2791666666666667</v>
      </c>
      <c r="D14" s="19"/>
      <c r="E14" s="19"/>
      <c r="F14" s="21"/>
      <c r="G14" s="23">
        <v>0.7430555555555555</v>
      </c>
      <c r="H14" s="6">
        <f t="shared" si="0"/>
        <v>0.2972222222222222</v>
      </c>
      <c r="I14" s="6"/>
      <c r="J14" s="70">
        <v>28</v>
      </c>
      <c r="K14" s="213"/>
    </row>
    <row r="15" spans="1:11" ht="25.5" customHeight="1">
      <c r="A15" s="78"/>
      <c r="B15" s="5" t="s">
        <v>79</v>
      </c>
      <c r="C15" s="20">
        <v>0.2638888888888889</v>
      </c>
      <c r="D15" s="19"/>
      <c r="E15" s="19"/>
      <c r="F15" s="21"/>
      <c r="G15" s="23">
        <v>0.75</v>
      </c>
      <c r="H15" s="6">
        <f t="shared" si="0"/>
        <v>0.3</v>
      </c>
      <c r="I15" s="6"/>
      <c r="J15" s="70">
        <v>30</v>
      </c>
      <c r="K15" s="213"/>
    </row>
    <row r="16" spans="1:11" ht="25.5" customHeight="1">
      <c r="A16" s="78"/>
      <c r="B16" s="5" t="s">
        <v>109</v>
      </c>
      <c r="C16" s="20">
        <v>0.2743055555555555</v>
      </c>
      <c r="D16" s="19"/>
      <c r="E16" s="19"/>
      <c r="F16" s="21"/>
      <c r="G16" s="23">
        <v>0.751388888888889</v>
      </c>
      <c r="H16" s="6">
        <f t="shared" si="0"/>
        <v>0.3005555555555556</v>
      </c>
      <c r="I16" s="6"/>
      <c r="J16" s="70">
        <v>32</v>
      </c>
      <c r="K16" s="213"/>
    </row>
    <row r="17" spans="1:11" ht="25.5" customHeight="1">
      <c r="A17" s="78"/>
      <c r="B17" s="5" t="s">
        <v>74</v>
      </c>
      <c r="C17" s="20">
        <v>0.29097222222222224</v>
      </c>
      <c r="D17" s="19"/>
      <c r="E17" s="19"/>
      <c r="F17" s="21"/>
      <c r="G17" s="23">
        <v>0.7965277777777778</v>
      </c>
      <c r="H17" s="6">
        <f t="shared" si="0"/>
        <v>0.3186111111111111</v>
      </c>
      <c r="I17" s="6"/>
      <c r="J17" s="70">
        <v>42</v>
      </c>
      <c r="K17" s="213"/>
    </row>
    <row r="18" spans="1:11" ht="25.5" customHeight="1">
      <c r="A18" s="78"/>
      <c r="B18" s="5" t="s">
        <v>46</v>
      </c>
      <c r="C18" s="20">
        <v>0.27708333333333335</v>
      </c>
      <c r="D18" s="19"/>
      <c r="E18" s="19"/>
      <c r="F18" s="21"/>
      <c r="G18" s="23">
        <v>0.7986111111111112</v>
      </c>
      <c r="H18" s="6">
        <f t="shared" si="0"/>
        <v>0.3194444444444445</v>
      </c>
      <c r="I18" s="6"/>
      <c r="J18" s="70">
        <v>44</v>
      </c>
      <c r="K18" s="213"/>
    </row>
    <row r="19" spans="1:11" ht="25.5" customHeight="1">
      <c r="A19" s="78"/>
      <c r="B19" s="5" t="s">
        <v>80</v>
      </c>
      <c r="C19" s="20">
        <v>0.29583333333333334</v>
      </c>
      <c r="D19" s="19"/>
      <c r="E19" s="19"/>
      <c r="F19" s="21"/>
      <c r="G19" s="23">
        <v>0.8006944444444444</v>
      </c>
      <c r="H19" s="6">
        <f t="shared" si="0"/>
        <v>0.3202777777777778</v>
      </c>
      <c r="I19" s="6"/>
      <c r="J19" s="70">
        <v>46</v>
      </c>
      <c r="K19" s="213"/>
    </row>
    <row r="20" spans="1:11" ht="25.5" customHeight="1">
      <c r="A20" s="78"/>
      <c r="B20" s="5" t="s">
        <v>78</v>
      </c>
      <c r="C20" s="20">
        <v>0.2986111111111111</v>
      </c>
      <c r="D20" s="19"/>
      <c r="E20" s="19"/>
      <c r="F20" s="21"/>
      <c r="G20" s="23">
        <v>0.8305555555555556</v>
      </c>
      <c r="H20" s="6">
        <f t="shared" si="0"/>
        <v>0.33222222222222225</v>
      </c>
      <c r="I20" s="6"/>
      <c r="J20" s="70">
        <v>48</v>
      </c>
      <c r="K20" s="213"/>
    </row>
    <row r="21" spans="1:11" ht="25.5" customHeight="1">
      <c r="A21" s="78"/>
      <c r="B21" s="5" t="s">
        <v>89</v>
      </c>
      <c r="C21" s="20">
        <v>0.30069444444444443</v>
      </c>
      <c r="D21" s="19"/>
      <c r="E21" s="19"/>
      <c r="F21" s="21"/>
      <c r="G21" s="23">
        <v>0.8416666666666667</v>
      </c>
      <c r="H21" s="6">
        <f t="shared" si="0"/>
        <v>0.33666666666666667</v>
      </c>
      <c r="I21" s="6"/>
      <c r="J21" s="70">
        <v>50</v>
      </c>
      <c r="K21" s="213"/>
    </row>
    <row r="22" spans="1:11" ht="25.5" customHeight="1">
      <c r="A22" s="78"/>
      <c r="B22" s="5" t="s">
        <v>107</v>
      </c>
      <c r="C22" s="20">
        <v>0.3263888888888889</v>
      </c>
      <c r="D22" s="19"/>
      <c r="E22" s="19"/>
      <c r="F22" s="21"/>
      <c r="G22" s="22">
        <v>0.8590277777777778</v>
      </c>
      <c r="H22" s="6">
        <f t="shared" si="0"/>
        <v>0.3436111111111111</v>
      </c>
      <c r="I22" s="6"/>
      <c r="J22" s="70">
        <v>56</v>
      </c>
      <c r="K22" s="213"/>
    </row>
    <row r="23" spans="1:11" ht="17.25" customHeight="1">
      <c r="A23" s="78"/>
      <c r="B23" s="5"/>
      <c r="C23" s="20"/>
      <c r="D23" s="19"/>
      <c r="E23" s="19"/>
      <c r="F23" s="21"/>
      <c r="G23" s="23"/>
      <c r="H23" s="16"/>
      <c r="I23" s="16"/>
      <c r="J23" s="70"/>
      <c r="K23" s="213"/>
    </row>
    <row r="24" spans="1:10" ht="19.5" customHeight="1">
      <c r="A24" s="78"/>
      <c r="B24" s="5"/>
      <c r="C24" s="20" t="s">
        <v>157</v>
      </c>
      <c r="D24" s="19">
        <v>0.049305555555555554</v>
      </c>
      <c r="E24" s="19" t="s">
        <v>211</v>
      </c>
      <c r="F24" s="21" t="s">
        <v>212</v>
      </c>
      <c r="G24" s="22"/>
      <c r="H24" s="160" t="s">
        <v>82</v>
      </c>
      <c r="I24" s="134" t="s">
        <v>0</v>
      </c>
      <c r="J24" s="204">
        <v>73</v>
      </c>
    </row>
    <row r="25" spans="1:12" ht="20.25" customHeight="1" thickBot="1">
      <c r="A25" s="78"/>
      <c r="B25" s="66" t="s">
        <v>172</v>
      </c>
      <c r="C25" s="41" t="s">
        <v>7</v>
      </c>
      <c r="D25" s="27"/>
      <c r="E25" s="27"/>
      <c r="F25" s="27"/>
      <c r="G25" s="147" t="s">
        <v>3</v>
      </c>
      <c r="H25" s="27"/>
      <c r="I25" s="39" t="s">
        <v>5</v>
      </c>
      <c r="J25" s="74" t="s">
        <v>35</v>
      </c>
      <c r="K25" s="213" t="s">
        <v>166</v>
      </c>
      <c r="L25" s="213" t="s">
        <v>167</v>
      </c>
    </row>
    <row r="26" spans="1:12" ht="23.25" customHeight="1" thickTop="1">
      <c r="A26" s="78"/>
      <c r="B26" s="5" t="s">
        <v>88</v>
      </c>
      <c r="C26" s="20">
        <v>0.2986111111111111</v>
      </c>
      <c r="D26" s="19"/>
      <c r="E26" s="19"/>
      <c r="F26" s="21"/>
      <c r="G26" s="22">
        <v>0.6291666666666667</v>
      </c>
      <c r="H26" s="6">
        <f>+G26/2</f>
        <v>0.3145833333333333</v>
      </c>
      <c r="I26" s="16"/>
      <c r="J26" s="70">
        <v>7</v>
      </c>
      <c r="K26" s="213">
        <f aca="true" t="shared" si="1" ref="K26:K35">(+G26/3000)*4000</f>
        <v>0.8388888888888889</v>
      </c>
      <c r="L26" s="213">
        <f>(+G26/3200)*3000</f>
        <v>0.58984375</v>
      </c>
    </row>
    <row r="27" spans="1:12" ht="23.25" customHeight="1">
      <c r="A27" s="78"/>
      <c r="B27" s="5" t="s">
        <v>110</v>
      </c>
      <c r="C27" s="20">
        <v>0.2986111111111111</v>
      </c>
      <c r="D27" s="19"/>
      <c r="E27" s="19"/>
      <c r="F27" s="21"/>
      <c r="G27" s="22">
        <v>0.6298611111111111</v>
      </c>
      <c r="H27" s="6">
        <f>+G27/2</f>
        <v>0.31493055555555555</v>
      </c>
      <c r="I27" s="16"/>
      <c r="J27" s="70">
        <v>8</v>
      </c>
      <c r="K27" s="213">
        <f t="shared" si="1"/>
        <v>0.8398148148148148</v>
      </c>
      <c r="L27" s="213">
        <f aca="true" t="shared" si="2" ref="L27:L35">(+G27/3200)*3000</f>
        <v>0.5904947916666666</v>
      </c>
    </row>
    <row r="28" spans="1:12" ht="23.25" customHeight="1">
      <c r="A28" s="78"/>
      <c r="B28" s="5" t="s">
        <v>131</v>
      </c>
      <c r="C28" s="20">
        <v>0.29097222222222224</v>
      </c>
      <c r="D28" s="19"/>
      <c r="E28" s="19"/>
      <c r="F28" s="21"/>
      <c r="G28" s="22">
        <v>0.6305555555555555</v>
      </c>
      <c r="H28" s="6">
        <f aca="true" t="shared" si="3" ref="H28:H35">+G28/2</f>
        <v>0.31527777777777777</v>
      </c>
      <c r="I28" s="16"/>
      <c r="J28" s="70">
        <v>9</v>
      </c>
      <c r="K28" s="213">
        <f t="shared" si="1"/>
        <v>0.8407407407407408</v>
      </c>
      <c r="L28" s="213">
        <f t="shared" si="2"/>
        <v>0.5911458333333334</v>
      </c>
    </row>
    <row r="29" spans="1:12" ht="23.25" customHeight="1">
      <c r="A29" s="78"/>
      <c r="B29" s="5" t="s">
        <v>132</v>
      </c>
      <c r="C29" s="20">
        <v>0.29375</v>
      </c>
      <c r="D29" s="19"/>
      <c r="E29" s="19"/>
      <c r="F29" s="21"/>
      <c r="G29" s="22">
        <v>0.6361111111111112</v>
      </c>
      <c r="H29" s="6">
        <f t="shared" si="3"/>
        <v>0.3180555555555556</v>
      </c>
      <c r="I29" s="16"/>
      <c r="J29" s="70">
        <v>10</v>
      </c>
      <c r="K29" s="213">
        <f t="shared" si="1"/>
        <v>0.8481481481481482</v>
      </c>
      <c r="L29" s="213">
        <f t="shared" si="2"/>
        <v>0.5963541666666667</v>
      </c>
    </row>
    <row r="30" spans="1:12" ht="23.25" customHeight="1">
      <c r="A30" s="78"/>
      <c r="B30" s="5" t="s">
        <v>111</v>
      </c>
      <c r="C30" s="20">
        <v>0.3159722222222222</v>
      </c>
      <c r="D30" s="19"/>
      <c r="E30" s="19"/>
      <c r="F30" s="21"/>
      <c r="G30" s="22">
        <v>0.6749999999999999</v>
      </c>
      <c r="H30" s="6">
        <f t="shared" si="3"/>
        <v>0.33749999999999997</v>
      </c>
      <c r="I30" s="16"/>
      <c r="J30" s="70">
        <v>18</v>
      </c>
      <c r="K30" s="213">
        <f t="shared" si="1"/>
        <v>0.8999999999999999</v>
      </c>
      <c r="L30" s="213">
        <f t="shared" si="2"/>
        <v>0.6328124999999999</v>
      </c>
    </row>
    <row r="31" spans="1:12" ht="23.25" customHeight="1">
      <c r="A31" s="78"/>
      <c r="B31" s="5" t="s">
        <v>114</v>
      </c>
      <c r="C31" s="20">
        <v>0.3298611111111111</v>
      </c>
      <c r="D31" s="19"/>
      <c r="E31" s="19"/>
      <c r="F31" s="21"/>
      <c r="G31" s="22">
        <v>0.7236111111111111</v>
      </c>
      <c r="H31" s="6">
        <f t="shared" si="3"/>
        <v>0.36180555555555555</v>
      </c>
      <c r="I31" s="16"/>
      <c r="J31" s="70">
        <v>26</v>
      </c>
      <c r="K31" s="213">
        <f t="shared" si="1"/>
        <v>0.9648148148148148</v>
      </c>
      <c r="L31" s="213">
        <f t="shared" si="2"/>
        <v>0.6783854166666666</v>
      </c>
    </row>
    <row r="32" spans="1:12" ht="23.25" customHeight="1">
      <c r="A32" s="78"/>
      <c r="B32" s="5" t="s">
        <v>113</v>
      </c>
      <c r="C32" s="20">
        <v>0.3298611111111111</v>
      </c>
      <c r="D32" s="19"/>
      <c r="E32" s="19"/>
      <c r="F32" s="21"/>
      <c r="G32" s="23">
        <v>0.7256944444444445</v>
      </c>
      <c r="H32" s="6">
        <f t="shared" si="3"/>
        <v>0.36284722222222227</v>
      </c>
      <c r="I32" s="16"/>
      <c r="J32" s="70">
        <v>27</v>
      </c>
      <c r="K32" s="213">
        <f t="shared" si="1"/>
        <v>0.9675925925925927</v>
      </c>
      <c r="L32" s="213">
        <f t="shared" si="2"/>
        <v>0.6803385416666667</v>
      </c>
    </row>
    <row r="33" spans="1:12" ht="23.25" customHeight="1">
      <c r="A33" s="78"/>
      <c r="B33" s="5" t="s">
        <v>153</v>
      </c>
      <c r="C33" s="20">
        <v>0.34375</v>
      </c>
      <c r="D33" s="19"/>
      <c r="E33" s="19"/>
      <c r="F33" s="21"/>
      <c r="G33" s="22">
        <v>0.7374999999999999</v>
      </c>
      <c r="H33" s="6">
        <f t="shared" si="3"/>
        <v>0.36874999999999997</v>
      </c>
      <c r="I33" s="16"/>
      <c r="J33" s="70">
        <v>29</v>
      </c>
      <c r="K33" s="213">
        <f t="shared" si="1"/>
        <v>0.9833333333333333</v>
      </c>
      <c r="L33" s="213">
        <f t="shared" si="2"/>
        <v>0.69140625</v>
      </c>
    </row>
    <row r="34" spans="1:12" ht="23.25" customHeight="1">
      <c r="A34" s="78"/>
      <c r="B34" s="5" t="s">
        <v>141</v>
      </c>
      <c r="C34" s="20">
        <v>0.3625</v>
      </c>
      <c r="D34" s="19"/>
      <c r="E34" s="19"/>
      <c r="F34" s="21"/>
      <c r="G34" s="22">
        <v>0.7791666666666667</v>
      </c>
      <c r="H34" s="6">
        <f t="shared" si="3"/>
        <v>0.38958333333333334</v>
      </c>
      <c r="I34" s="16"/>
      <c r="J34" s="70">
        <v>31</v>
      </c>
      <c r="K34" s="213">
        <f t="shared" si="1"/>
        <v>1.038888888888889</v>
      </c>
      <c r="L34" s="213">
        <f t="shared" si="2"/>
        <v>0.73046875</v>
      </c>
    </row>
    <row r="35" spans="1:12" ht="23.25" customHeight="1">
      <c r="A35" s="78"/>
      <c r="B35" s="5" t="s">
        <v>154</v>
      </c>
      <c r="C35" s="20">
        <v>0.3625</v>
      </c>
      <c r="D35" s="19"/>
      <c r="E35" s="19"/>
      <c r="F35" s="21"/>
      <c r="G35" s="22">
        <v>0.7819444444444444</v>
      </c>
      <c r="H35" s="6">
        <f t="shared" si="3"/>
        <v>0.3909722222222222</v>
      </c>
      <c r="I35" s="16"/>
      <c r="J35" s="70">
        <v>32</v>
      </c>
      <c r="K35" s="213">
        <f t="shared" si="1"/>
        <v>1.0425925925925925</v>
      </c>
      <c r="L35" s="213">
        <f t="shared" si="2"/>
        <v>0.7330729166666667</v>
      </c>
    </row>
    <row r="36" spans="1:12" ht="13.5" customHeight="1">
      <c r="A36" s="78"/>
      <c r="B36" s="5"/>
      <c r="C36" s="20"/>
      <c r="D36" s="19"/>
      <c r="E36" s="19"/>
      <c r="F36" s="21"/>
      <c r="G36" s="22"/>
      <c r="H36" s="16"/>
      <c r="I36" s="16"/>
      <c r="J36" s="70"/>
      <c r="K36" s="213"/>
      <c r="L36" s="213"/>
    </row>
    <row r="37" spans="1:10" ht="20.25" customHeight="1">
      <c r="A37" s="90"/>
      <c r="B37" s="5" t="s">
        <v>0</v>
      </c>
      <c r="C37" s="20" t="s">
        <v>157</v>
      </c>
      <c r="D37" s="19">
        <v>0.044444444444444446</v>
      </c>
      <c r="E37" s="19" t="s">
        <v>213</v>
      </c>
      <c r="F37" s="21" t="s">
        <v>214</v>
      </c>
      <c r="G37" s="23"/>
      <c r="H37" s="160" t="s">
        <v>82</v>
      </c>
      <c r="I37" s="67" t="s">
        <v>0</v>
      </c>
      <c r="J37" s="204">
        <v>36</v>
      </c>
    </row>
    <row r="38" spans="2:10" ht="13.5" thickBot="1">
      <c r="B38" s="12"/>
      <c r="C38" s="50"/>
      <c r="D38" s="7"/>
      <c r="E38" s="7"/>
      <c r="F38" s="8"/>
      <c r="G38" s="51"/>
      <c r="H38" s="7"/>
      <c r="I38" s="7"/>
      <c r="J38" s="76"/>
    </row>
    <row r="39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0"/>
  <sheetViews>
    <sheetView zoomScale="70" zoomScaleNormal="70" zoomScalePageLayoutView="0" workbookViewId="0" topLeftCell="A3">
      <selection activeCell="J9" sqref="J9"/>
    </sheetView>
  </sheetViews>
  <sheetFormatPr defaultColWidth="9.140625" defaultRowHeight="12.75"/>
  <cols>
    <col min="1" max="1" width="1.28515625" style="0" customWidth="1"/>
    <col min="2" max="2" width="18.57421875" style="0" customWidth="1"/>
    <col min="3" max="3" width="10.57421875" style="0" customWidth="1"/>
    <col min="4" max="8" width="9.140625" style="0" customWidth="1"/>
    <col min="9" max="9" width="12.28125" style="0" customWidth="1"/>
    <col min="10" max="10" width="13.421875" style="0" customWidth="1"/>
    <col min="11" max="11" width="12.28125" style="0" customWidth="1"/>
    <col min="12" max="12" width="11.00390625" style="100" customWidth="1"/>
    <col min="13" max="14" width="11.00390625" style="0" customWidth="1"/>
  </cols>
  <sheetData>
    <row r="2" ht="13.5" thickBot="1"/>
    <row r="3" spans="2:11" ht="16.5" thickTop="1">
      <c r="B3" s="202" t="s">
        <v>210</v>
      </c>
      <c r="C3" s="43" t="s">
        <v>209</v>
      </c>
      <c r="D3" s="43"/>
      <c r="E3" s="43"/>
      <c r="F3" s="43"/>
      <c r="G3" s="43"/>
      <c r="H3" s="44"/>
      <c r="I3" s="208" t="s">
        <v>45</v>
      </c>
      <c r="J3" s="43"/>
      <c r="K3" s="47" t="s">
        <v>0</v>
      </c>
    </row>
    <row r="4" spans="2:11" ht="15.75">
      <c r="B4" s="55" t="s">
        <v>83</v>
      </c>
      <c r="C4" s="2"/>
      <c r="D4" s="2"/>
      <c r="E4" s="2"/>
      <c r="F4" s="28" t="s">
        <v>0</v>
      </c>
      <c r="G4" s="2"/>
      <c r="H4" s="3"/>
      <c r="I4" s="209" t="s">
        <v>124</v>
      </c>
      <c r="J4" s="2"/>
      <c r="K4" s="49" t="s">
        <v>0</v>
      </c>
    </row>
    <row r="5" spans="2:12" ht="12.75" customHeight="1">
      <c r="B5" s="55" t="s">
        <v>0</v>
      </c>
      <c r="C5" s="2"/>
      <c r="D5" s="2"/>
      <c r="E5" s="2"/>
      <c r="F5" s="28"/>
      <c r="G5" s="2" t="s">
        <v>0</v>
      </c>
      <c r="H5" s="3"/>
      <c r="I5" s="37"/>
      <c r="J5" s="2"/>
      <c r="K5" s="49"/>
      <c r="L5"/>
    </row>
    <row r="6" spans="2:12" ht="16.5" thickBot="1">
      <c r="B6" s="65" t="s">
        <v>27</v>
      </c>
      <c r="C6" s="33" t="s">
        <v>1</v>
      </c>
      <c r="D6" s="33" t="s">
        <v>2</v>
      </c>
      <c r="E6" s="34" t="s">
        <v>10</v>
      </c>
      <c r="F6" s="33" t="s">
        <v>11</v>
      </c>
      <c r="G6" s="34" t="s">
        <v>12</v>
      </c>
      <c r="H6" s="35" t="s">
        <v>19</v>
      </c>
      <c r="I6" s="36" t="s">
        <v>3</v>
      </c>
      <c r="J6" s="34" t="s">
        <v>4</v>
      </c>
      <c r="K6" s="56" t="s">
        <v>35</v>
      </c>
      <c r="L6" s="13"/>
    </row>
    <row r="7" spans="1:13" ht="28.5" customHeight="1" thickTop="1">
      <c r="A7" s="78"/>
      <c r="B7" s="5" t="s">
        <v>18</v>
      </c>
      <c r="C7" s="30">
        <v>0.21180555555555555</v>
      </c>
      <c r="D7" s="19">
        <f aca="true" t="shared" si="0" ref="D7:D21">+E7-C7</f>
        <v>0.23541666666666664</v>
      </c>
      <c r="E7" s="32">
        <v>0.4472222222222222</v>
      </c>
      <c r="F7" s="19">
        <f aca="true" t="shared" si="1" ref="F7:F21">+G7-E7</f>
        <v>0.23758960573476706</v>
      </c>
      <c r="G7" s="134">
        <f aca="true" t="shared" si="2" ref="G7:G21">+I7-M7</f>
        <v>0.6848118279569892</v>
      </c>
      <c r="H7" s="21">
        <f aca="true" t="shared" si="3" ref="H7:H21">AVERAGE(F7,D7)</f>
        <v>0.23650313620071683</v>
      </c>
      <c r="I7" s="29">
        <v>0.7076388888888889</v>
      </c>
      <c r="J7" s="6">
        <f aca="true" t="shared" si="4" ref="J7:J15">(+I7/5020)*1600</f>
        <v>0.2255422753430722</v>
      </c>
      <c r="K7" s="102">
        <v>2</v>
      </c>
      <c r="L7" s="213"/>
      <c r="M7" s="6">
        <f aca="true" t="shared" si="5" ref="M7:M21">(+I7/3.1)*0.1</f>
        <v>0.022827060931899644</v>
      </c>
    </row>
    <row r="8" spans="1:13" ht="28.5" customHeight="1">
      <c r="A8" s="78"/>
      <c r="B8" s="5" t="s">
        <v>76</v>
      </c>
      <c r="C8" s="20">
        <v>0.21180555555555555</v>
      </c>
      <c r="D8" s="19">
        <f t="shared" si="0"/>
        <v>0.2388888888888889</v>
      </c>
      <c r="E8" s="6">
        <v>0.45069444444444445</v>
      </c>
      <c r="F8" s="19">
        <f t="shared" si="1"/>
        <v>0.24621415770609328</v>
      </c>
      <c r="G8" s="134">
        <f t="shared" si="2"/>
        <v>0.6969086021505377</v>
      </c>
      <c r="H8" s="21">
        <f t="shared" si="3"/>
        <v>0.24255152329749108</v>
      </c>
      <c r="I8" s="23">
        <v>0.720138888888889</v>
      </c>
      <c r="J8" s="6">
        <f t="shared" si="4"/>
        <v>0.2295263390880921</v>
      </c>
      <c r="K8" s="80">
        <v>5</v>
      </c>
      <c r="L8" s="213"/>
      <c r="M8" s="6">
        <f t="shared" si="5"/>
        <v>0.023230286738351258</v>
      </c>
    </row>
    <row r="9" spans="1:13" ht="28.5" customHeight="1">
      <c r="A9" s="78"/>
      <c r="B9" s="5" t="s">
        <v>41</v>
      </c>
      <c r="C9" s="20">
        <v>0.2152777777777778</v>
      </c>
      <c r="D9" s="19">
        <f t="shared" si="0"/>
        <v>0.24305555555555552</v>
      </c>
      <c r="E9" s="6">
        <v>0.4583333333333333</v>
      </c>
      <c r="F9" s="19">
        <f t="shared" si="1"/>
        <v>0.24865591397849468</v>
      </c>
      <c r="G9" s="134">
        <f t="shared" si="2"/>
        <v>0.706989247311828</v>
      </c>
      <c r="H9" s="21">
        <f t="shared" si="3"/>
        <v>0.2458557347670251</v>
      </c>
      <c r="I9" s="40">
        <v>0.7305555555555556</v>
      </c>
      <c r="J9" s="6">
        <f t="shared" si="4"/>
        <v>0.23284639220894202</v>
      </c>
      <c r="K9" s="80">
        <v>9</v>
      </c>
      <c r="L9" s="213"/>
      <c r="M9" s="6">
        <f t="shared" si="5"/>
        <v>0.0235663082437276</v>
      </c>
    </row>
    <row r="10" spans="1:13" ht="28.5" customHeight="1">
      <c r="A10" s="78"/>
      <c r="B10" s="5" t="s">
        <v>38</v>
      </c>
      <c r="C10" s="20">
        <v>0.2152777777777778</v>
      </c>
      <c r="D10" s="19">
        <f t="shared" si="0"/>
        <v>0.2520833333333333</v>
      </c>
      <c r="E10" s="6">
        <v>0.4673611111111111</v>
      </c>
      <c r="F10" s="19">
        <f t="shared" si="1"/>
        <v>0.2618055555555555</v>
      </c>
      <c r="G10" s="134">
        <f t="shared" si="2"/>
        <v>0.7291666666666666</v>
      </c>
      <c r="H10" s="21">
        <f t="shared" si="3"/>
        <v>0.2569444444444444</v>
      </c>
      <c r="I10" s="40">
        <v>0.7534722222222222</v>
      </c>
      <c r="J10" s="6">
        <f t="shared" si="4"/>
        <v>0.24015050907481186</v>
      </c>
      <c r="K10" s="80">
        <v>14</v>
      </c>
      <c r="L10" s="213"/>
      <c r="M10" s="6">
        <f t="shared" si="5"/>
        <v>0.024305555555555556</v>
      </c>
    </row>
    <row r="11" spans="1:13" ht="28.5" customHeight="1">
      <c r="A11" s="78"/>
      <c r="B11" s="5" t="s">
        <v>33</v>
      </c>
      <c r="C11" s="20">
        <v>0.21805555555555556</v>
      </c>
      <c r="D11" s="19">
        <f t="shared" si="0"/>
        <v>0.2534722222222222</v>
      </c>
      <c r="E11" s="6">
        <v>0.47152777777777777</v>
      </c>
      <c r="F11" s="19">
        <f t="shared" si="1"/>
        <v>0.2603270609318996</v>
      </c>
      <c r="G11" s="134">
        <f t="shared" si="2"/>
        <v>0.7318548387096774</v>
      </c>
      <c r="H11" s="21">
        <f t="shared" si="3"/>
        <v>0.2568996415770609</v>
      </c>
      <c r="I11" s="29">
        <v>0.75625</v>
      </c>
      <c r="J11" s="6">
        <f t="shared" si="4"/>
        <v>0.2410358565737052</v>
      </c>
      <c r="K11" s="80">
        <v>15</v>
      </c>
      <c r="L11" s="213"/>
      <c r="M11" s="6">
        <f t="shared" si="5"/>
        <v>0.02439516129032258</v>
      </c>
    </row>
    <row r="12" spans="1:13" ht="25.5" customHeight="1">
      <c r="A12" s="78"/>
      <c r="B12" s="5" t="s">
        <v>50</v>
      </c>
      <c r="C12" s="156">
        <v>0.22083333333333333</v>
      </c>
      <c r="D12" s="19">
        <f t="shared" si="0"/>
        <v>0.2590277777777778</v>
      </c>
      <c r="E12" s="16">
        <v>0.4798611111111111</v>
      </c>
      <c r="F12" s="19">
        <f t="shared" si="1"/>
        <v>0.26610663082437275</v>
      </c>
      <c r="G12" s="134">
        <f t="shared" si="2"/>
        <v>0.7459677419354839</v>
      </c>
      <c r="H12" s="21">
        <f t="shared" si="3"/>
        <v>0.2625672043010753</v>
      </c>
      <c r="I12" s="40">
        <v>0.7708333333333334</v>
      </c>
      <c r="J12" s="6">
        <f t="shared" si="4"/>
        <v>0.2456839309428951</v>
      </c>
      <c r="K12" s="75">
        <v>17</v>
      </c>
      <c r="L12" s="146"/>
      <c r="M12" s="6">
        <f t="shared" si="5"/>
        <v>0.024865591397849465</v>
      </c>
    </row>
    <row r="13" spans="1:13" ht="25.5" customHeight="1">
      <c r="A13" s="78"/>
      <c r="B13" s="5" t="s">
        <v>126</v>
      </c>
      <c r="C13" s="156">
        <v>0.23055555555555554</v>
      </c>
      <c r="D13" s="19">
        <f t="shared" si="0"/>
        <v>0.27013888888888893</v>
      </c>
      <c r="E13" s="16">
        <v>0.5006944444444444</v>
      </c>
      <c r="F13" s="19">
        <f t="shared" si="1"/>
        <v>0.27551523297491043</v>
      </c>
      <c r="G13" s="134">
        <f t="shared" si="2"/>
        <v>0.7762096774193549</v>
      </c>
      <c r="H13" s="21">
        <f t="shared" si="3"/>
        <v>0.2728270609318997</v>
      </c>
      <c r="I13" s="40">
        <v>0.8020833333333334</v>
      </c>
      <c r="J13" s="6">
        <f t="shared" si="4"/>
        <v>0.2556440903054449</v>
      </c>
      <c r="K13" s="75">
        <v>23</v>
      </c>
      <c r="L13" s="146"/>
      <c r="M13" s="6">
        <f t="shared" si="5"/>
        <v>0.025873655913978496</v>
      </c>
    </row>
    <row r="14" spans="1:13" ht="25.5" customHeight="1">
      <c r="A14" s="78"/>
      <c r="B14" s="5" t="s">
        <v>147</v>
      </c>
      <c r="C14" s="156">
        <v>0.24097222222222223</v>
      </c>
      <c r="D14" s="19">
        <f t="shared" si="0"/>
        <v>0.2680555555555555</v>
      </c>
      <c r="E14" s="16">
        <v>0.5090277777777777</v>
      </c>
      <c r="F14" s="19">
        <f t="shared" si="1"/>
        <v>0.2718862007168459</v>
      </c>
      <c r="G14" s="134">
        <f t="shared" si="2"/>
        <v>0.7809139784946236</v>
      </c>
      <c r="H14" s="21">
        <f t="shared" si="3"/>
        <v>0.2699708781362007</v>
      </c>
      <c r="I14" s="29">
        <v>0.8069444444444445</v>
      </c>
      <c r="J14" s="6">
        <f t="shared" si="4"/>
        <v>0.25719344842850816</v>
      </c>
      <c r="K14" s="80">
        <v>26</v>
      </c>
      <c r="L14" s="146"/>
      <c r="M14" s="6">
        <f t="shared" si="5"/>
        <v>0.026030465949820787</v>
      </c>
    </row>
    <row r="15" spans="1:13" ht="25.5" customHeight="1">
      <c r="A15" s="78"/>
      <c r="B15" s="5" t="s">
        <v>87</v>
      </c>
      <c r="C15" s="20">
        <v>0.22569444444444445</v>
      </c>
      <c r="D15" s="19">
        <f t="shared" si="0"/>
        <v>0.2729166666666667</v>
      </c>
      <c r="E15" s="6">
        <v>0.4986111111111111</v>
      </c>
      <c r="F15" s="19">
        <f t="shared" si="1"/>
        <v>0.2836469534050178</v>
      </c>
      <c r="G15" s="134">
        <f t="shared" si="2"/>
        <v>0.7822580645161289</v>
      </c>
      <c r="H15" s="21">
        <f t="shared" si="3"/>
        <v>0.27828181003584224</v>
      </c>
      <c r="I15" s="40">
        <v>0.8083333333333332</v>
      </c>
      <c r="J15" s="6">
        <f t="shared" si="4"/>
        <v>0.2576361221779548</v>
      </c>
      <c r="K15" s="75">
        <v>27</v>
      </c>
      <c r="L15" s="146"/>
      <c r="M15" s="6">
        <f t="shared" si="5"/>
        <v>0.026075268817204296</v>
      </c>
    </row>
    <row r="16" spans="1:13" ht="25.5" customHeight="1">
      <c r="A16" s="78"/>
      <c r="B16" s="5" t="s">
        <v>103</v>
      </c>
      <c r="C16" s="20">
        <v>0.24097222222222223</v>
      </c>
      <c r="D16" s="19">
        <f t="shared" si="0"/>
        <v>0.27569444444444446</v>
      </c>
      <c r="E16" s="6">
        <v>0.5166666666666667</v>
      </c>
      <c r="F16" s="19">
        <f t="shared" si="1"/>
        <v>0.28844086021505366</v>
      </c>
      <c r="G16" s="134">
        <f t="shared" si="2"/>
        <v>0.8051075268817204</v>
      </c>
      <c r="H16" s="21">
        <f t="shared" si="3"/>
        <v>0.28206765232974906</v>
      </c>
      <c r="I16" s="22">
        <v>0.8319444444444444</v>
      </c>
      <c r="J16" s="6">
        <f aca="true" t="shared" si="6" ref="J16:J21">(+I16/5020)*1600</f>
        <v>0.265161575918548</v>
      </c>
      <c r="K16" s="210" t="s">
        <v>216</v>
      </c>
      <c r="L16" s="146"/>
      <c r="M16" s="6">
        <f t="shared" si="5"/>
        <v>0.02683691756272401</v>
      </c>
    </row>
    <row r="17" spans="1:13" ht="25.5" customHeight="1">
      <c r="A17" s="78"/>
      <c r="B17" s="5" t="s">
        <v>101</v>
      </c>
      <c r="C17" s="20">
        <v>0.24097222222222223</v>
      </c>
      <c r="D17" s="19">
        <f t="shared" si="0"/>
        <v>0.27708333333333335</v>
      </c>
      <c r="E17" s="6">
        <v>0.5180555555555556</v>
      </c>
      <c r="F17" s="19">
        <f t="shared" si="1"/>
        <v>0.2984767025089605</v>
      </c>
      <c r="G17" s="134">
        <f t="shared" si="2"/>
        <v>0.8165322580645161</v>
      </c>
      <c r="H17" s="21">
        <f t="shared" si="3"/>
        <v>0.28778001792114694</v>
      </c>
      <c r="I17" s="23">
        <v>0.84375</v>
      </c>
      <c r="J17" s="6">
        <f t="shared" si="6"/>
        <v>0.26892430278884466</v>
      </c>
      <c r="K17" s="210"/>
      <c r="L17" s="146"/>
      <c r="M17" s="6">
        <f t="shared" si="5"/>
        <v>0.02721774193548387</v>
      </c>
    </row>
    <row r="18" spans="1:13" ht="25.5" customHeight="1">
      <c r="A18" s="78"/>
      <c r="B18" s="5" t="s">
        <v>81</v>
      </c>
      <c r="C18" s="20">
        <v>0.26180555555555557</v>
      </c>
      <c r="D18" s="19">
        <f t="shared" si="0"/>
        <v>0.2916666666666667</v>
      </c>
      <c r="E18" s="6">
        <v>0.5534722222222223</v>
      </c>
      <c r="F18" s="19">
        <f t="shared" si="1"/>
        <v>0.29128584229390675</v>
      </c>
      <c r="G18" s="134">
        <f t="shared" si="2"/>
        <v>0.844758064516129</v>
      </c>
      <c r="H18" s="21">
        <f t="shared" si="3"/>
        <v>0.2914762544802867</v>
      </c>
      <c r="I18" s="23">
        <v>0.8729166666666667</v>
      </c>
      <c r="J18" s="6">
        <f t="shared" si="6"/>
        <v>0.27822045152722447</v>
      </c>
      <c r="K18" s="204" t="s">
        <v>217</v>
      </c>
      <c r="L18" s="146"/>
      <c r="M18" s="6">
        <f t="shared" si="5"/>
        <v>0.028158602150537632</v>
      </c>
    </row>
    <row r="19" spans="1:13" ht="25.5" customHeight="1">
      <c r="A19" s="78"/>
      <c r="B19" s="5" t="s">
        <v>102</v>
      </c>
      <c r="C19" s="20">
        <v>0.26180555555555557</v>
      </c>
      <c r="D19" s="19">
        <f t="shared" si="0"/>
        <v>0.2916666666666667</v>
      </c>
      <c r="E19" s="6">
        <v>0.5534722222222223</v>
      </c>
      <c r="F19" s="19">
        <f t="shared" si="1"/>
        <v>0.2919578853046594</v>
      </c>
      <c r="G19" s="134">
        <f t="shared" si="2"/>
        <v>0.8454301075268816</v>
      </c>
      <c r="H19" s="21">
        <f t="shared" si="3"/>
        <v>0.29181227598566306</v>
      </c>
      <c r="I19" s="23">
        <v>0.873611111111111</v>
      </c>
      <c r="J19" s="6">
        <f t="shared" si="6"/>
        <v>0.2784417884019477</v>
      </c>
      <c r="K19" s="204" t="s">
        <v>218</v>
      </c>
      <c r="L19" s="146"/>
      <c r="M19" s="6">
        <f t="shared" si="5"/>
        <v>0.028181003584229387</v>
      </c>
    </row>
    <row r="20" spans="1:13" ht="25.5" customHeight="1">
      <c r="A20" s="78"/>
      <c r="B20" s="5" t="s">
        <v>86</v>
      </c>
      <c r="C20" s="20">
        <v>0.2638888888888889</v>
      </c>
      <c r="D20" s="19">
        <f t="shared" si="0"/>
        <v>0.3034722222222222</v>
      </c>
      <c r="E20" s="94">
        <v>0.5673611111111111</v>
      </c>
      <c r="F20" s="19">
        <f t="shared" si="1"/>
        <v>0.3143593189964158</v>
      </c>
      <c r="G20" s="134">
        <f t="shared" si="2"/>
        <v>0.8817204301075269</v>
      </c>
      <c r="H20" s="21">
        <f t="shared" si="3"/>
        <v>0.30891577060931896</v>
      </c>
      <c r="I20" s="23">
        <v>0.9111111111111111</v>
      </c>
      <c r="J20" s="6">
        <f t="shared" si="6"/>
        <v>0.2903939796370075</v>
      </c>
      <c r="K20" s="70">
        <v>62</v>
      </c>
      <c r="L20" s="146"/>
      <c r="M20" s="6">
        <f t="shared" si="5"/>
        <v>0.029390681003584232</v>
      </c>
    </row>
    <row r="21" spans="1:13" ht="24.75" customHeight="1">
      <c r="A21" s="78"/>
      <c r="B21" s="5" t="s">
        <v>170</v>
      </c>
      <c r="C21" s="20">
        <v>0.27569444444444446</v>
      </c>
      <c r="D21" s="19">
        <f t="shared" si="0"/>
        <v>0.32499999999999996</v>
      </c>
      <c r="E21" s="94">
        <v>0.6006944444444444</v>
      </c>
      <c r="F21" s="19">
        <f t="shared" si="1"/>
        <v>0.32403673835125457</v>
      </c>
      <c r="G21" s="134">
        <f t="shared" si="2"/>
        <v>0.924731182795699</v>
      </c>
      <c r="H21" s="21">
        <f t="shared" si="3"/>
        <v>0.32451836917562726</v>
      </c>
      <c r="I21" s="40">
        <v>0.9555555555555556</v>
      </c>
      <c r="J21" s="6">
        <f t="shared" si="6"/>
        <v>0.3045595396193006</v>
      </c>
      <c r="K21" s="75">
        <v>68</v>
      </c>
      <c r="L21" s="146"/>
      <c r="M21" s="6">
        <f t="shared" si="5"/>
        <v>0.030824372759856635</v>
      </c>
    </row>
    <row r="22" spans="1:12" ht="24.75" customHeight="1">
      <c r="A22" s="78"/>
      <c r="B22" s="5" t="s">
        <v>0</v>
      </c>
      <c r="C22" s="20"/>
      <c r="D22" s="19"/>
      <c r="E22" s="6"/>
      <c r="F22" s="19"/>
      <c r="G22" s="165"/>
      <c r="H22" s="21"/>
      <c r="I22" s="29"/>
      <c r="J22" s="6"/>
      <c r="K22" s="80"/>
      <c r="L22" s="146"/>
    </row>
    <row r="23" spans="1:11" ht="24.75" customHeight="1">
      <c r="A23" s="78"/>
      <c r="B23" s="5"/>
      <c r="C23" s="156" t="s">
        <v>157</v>
      </c>
      <c r="D23" s="67">
        <v>0.04861111111111111</v>
      </c>
      <c r="E23" s="134" t="s">
        <v>211</v>
      </c>
      <c r="F23" s="67"/>
      <c r="G23" s="134" t="s">
        <v>215</v>
      </c>
      <c r="H23" s="148"/>
      <c r="I23" s="29"/>
      <c r="J23" s="162" t="s">
        <v>82</v>
      </c>
      <c r="K23" s="80">
        <v>73</v>
      </c>
    </row>
    <row r="24" spans="1:11" ht="11.25" customHeight="1" thickBot="1">
      <c r="A24" s="78"/>
      <c r="B24" s="5"/>
      <c r="C24" s="20"/>
      <c r="D24" s="19"/>
      <c r="E24" s="6"/>
      <c r="F24" s="19"/>
      <c r="G24" s="6"/>
      <c r="H24" s="11"/>
      <c r="I24" s="64"/>
      <c r="J24" s="6"/>
      <c r="K24" s="70"/>
    </row>
    <row r="25" spans="1:13" ht="18.75" customHeight="1" thickBot="1" thickTop="1">
      <c r="A25" s="78"/>
      <c r="B25" s="88" t="s">
        <v>175</v>
      </c>
      <c r="C25" s="82" t="s">
        <v>7</v>
      </c>
      <c r="D25" s="82" t="s">
        <v>0</v>
      </c>
      <c r="E25" s="83" t="s">
        <v>0</v>
      </c>
      <c r="F25" s="84" t="s">
        <v>0</v>
      </c>
      <c r="G25" s="84"/>
      <c r="H25" s="85"/>
      <c r="I25" s="86" t="s">
        <v>3</v>
      </c>
      <c r="J25" s="89" t="s">
        <v>161</v>
      </c>
      <c r="K25" s="92" t="s">
        <v>35</v>
      </c>
      <c r="L25" s="213" t="s">
        <v>166</v>
      </c>
      <c r="M25" s="213" t="s">
        <v>167</v>
      </c>
    </row>
    <row r="26" spans="1:13" ht="25.5" customHeight="1" thickTop="1">
      <c r="A26" s="78"/>
      <c r="B26" s="5" t="s">
        <v>105</v>
      </c>
      <c r="C26" s="20">
        <v>0.27638888888888885</v>
      </c>
      <c r="D26" s="19"/>
      <c r="E26" s="6"/>
      <c r="F26" s="19"/>
      <c r="G26" s="6"/>
      <c r="H26" s="11"/>
      <c r="I26" s="64">
        <v>0.579861111111111</v>
      </c>
      <c r="J26" s="6">
        <f>+I26/2</f>
        <v>0.2899305555555555</v>
      </c>
      <c r="K26" s="70">
        <v>14</v>
      </c>
      <c r="L26" s="213">
        <f>(+I26/3200)*3000</f>
        <v>0.5436197916666666</v>
      </c>
      <c r="M26" s="213">
        <f>(+H26/3200)*3000</f>
        <v>0</v>
      </c>
    </row>
    <row r="27" spans="1:12" ht="25.5" customHeight="1">
      <c r="A27" s="78"/>
      <c r="B27" s="5" t="s">
        <v>129</v>
      </c>
      <c r="C27" s="20">
        <v>0.3145833333333333</v>
      </c>
      <c r="D27" s="19"/>
      <c r="E27" s="6"/>
      <c r="F27" s="19"/>
      <c r="G27" s="6"/>
      <c r="H27" s="11"/>
      <c r="I27" s="64">
        <v>0.6777777777777777</v>
      </c>
      <c r="J27" s="6">
        <f>+I27/2</f>
        <v>0.33888888888888885</v>
      </c>
      <c r="K27" s="70">
        <v>41</v>
      </c>
      <c r="L27" s="213">
        <f>(+I27/3200)*3000</f>
        <v>0.6354166666666665</v>
      </c>
    </row>
    <row r="28" spans="1:12" ht="25.5" customHeight="1">
      <c r="A28" s="78"/>
      <c r="B28" s="5" t="s">
        <v>160</v>
      </c>
      <c r="C28" s="20">
        <v>0.32083333333333336</v>
      </c>
      <c r="D28" s="19"/>
      <c r="E28" s="6"/>
      <c r="F28" s="19"/>
      <c r="G28" s="6"/>
      <c r="H28" s="11"/>
      <c r="I28" s="64">
        <v>0.6916666666666668</v>
      </c>
      <c r="J28" s="6">
        <f>+I28/2</f>
        <v>0.3458333333333334</v>
      </c>
      <c r="K28" s="70">
        <v>42</v>
      </c>
      <c r="L28" s="213">
        <f>(+I28/3200)*3000</f>
        <v>0.6484375000000001</v>
      </c>
    </row>
    <row r="29" spans="1:12" ht="25.5" customHeight="1">
      <c r="A29" s="78"/>
      <c r="B29" s="5" t="s">
        <v>179</v>
      </c>
      <c r="C29" s="20">
        <v>0.32083333333333336</v>
      </c>
      <c r="D29" s="19"/>
      <c r="E29" s="6"/>
      <c r="F29" s="19"/>
      <c r="G29" s="6"/>
      <c r="H29" s="11"/>
      <c r="I29" s="64">
        <v>0.6916666666666668</v>
      </c>
      <c r="J29" s="6">
        <f>+I29/2</f>
        <v>0.3458333333333334</v>
      </c>
      <c r="K29" s="70">
        <v>43</v>
      </c>
      <c r="L29" s="213">
        <f>(+I29/3200)*3000</f>
        <v>0.6484375000000001</v>
      </c>
    </row>
    <row r="30" spans="2:11" ht="35.25" customHeight="1" thickBot="1">
      <c r="B30" s="12"/>
      <c r="C30" s="58" t="s">
        <v>0</v>
      </c>
      <c r="D30" s="205" t="s">
        <v>0</v>
      </c>
      <c r="E30" s="215" t="s">
        <v>0</v>
      </c>
      <c r="F30" s="59"/>
      <c r="G30" s="59"/>
      <c r="H30" s="9"/>
      <c r="I30" s="60"/>
      <c r="J30" s="161" t="s">
        <v>82</v>
      </c>
      <c r="K30" s="216">
        <v>51</v>
      </c>
    </row>
    <row r="31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84" zoomScaleNormal="84" zoomScalePageLayoutView="0" workbookViewId="0" topLeftCell="A14">
      <selection activeCell="H9" sqref="H9"/>
    </sheetView>
  </sheetViews>
  <sheetFormatPr defaultColWidth="9.140625" defaultRowHeight="12.75"/>
  <cols>
    <col min="1" max="1" width="2.421875" style="0" customWidth="1"/>
    <col min="2" max="2" width="20.00390625" style="0" customWidth="1"/>
    <col min="3" max="3" width="10.00390625" style="0" customWidth="1"/>
    <col min="5" max="5" width="12.140625" style="0" customWidth="1"/>
    <col min="6" max="6" width="13.00390625" style="0" customWidth="1"/>
    <col min="7" max="7" width="11.140625" style="0" customWidth="1"/>
    <col min="8" max="8" width="11.421875" style="0" customWidth="1"/>
    <col min="9" max="9" width="10.57421875" style="71" customWidth="1"/>
    <col min="10" max="10" width="8.28125" style="0" customWidth="1"/>
  </cols>
  <sheetData>
    <row r="1" ht="12.75">
      <c r="E1" t="s">
        <v>0</v>
      </c>
    </row>
    <row r="2" ht="13.5" thickBot="1"/>
    <row r="3" spans="2:9" ht="16.5" thickTop="1">
      <c r="B3" s="42" t="s">
        <v>219</v>
      </c>
      <c r="C3" s="43" t="s">
        <v>40</v>
      </c>
      <c r="D3" s="43"/>
      <c r="E3" s="43"/>
      <c r="F3" s="44"/>
      <c r="G3" s="45" t="s">
        <v>85</v>
      </c>
      <c r="H3" s="46"/>
      <c r="I3" s="72"/>
    </row>
    <row r="4" spans="2:9" ht="15.75">
      <c r="B4" s="48" t="s">
        <v>98</v>
      </c>
      <c r="C4" s="2"/>
      <c r="D4" s="2"/>
      <c r="E4" s="2"/>
      <c r="F4" s="3"/>
      <c r="G4" s="1" t="s">
        <v>0</v>
      </c>
      <c r="H4" s="77" t="s">
        <v>0</v>
      </c>
      <c r="I4" s="73"/>
    </row>
    <row r="5" spans="2:10" ht="10.5" customHeight="1">
      <c r="B5" s="48"/>
      <c r="C5" s="2"/>
      <c r="D5" s="2"/>
      <c r="E5" s="2"/>
      <c r="F5" s="3"/>
      <c r="G5" s="1"/>
      <c r="H5" s="4"/>
      <c r="I5" s="73"/>
      <c r="J5" t="s">
        <v>0</v>
      </c>
    </row>
    <row r="6" spans="2:10" ht="16.5" thickBot="1">
      <c r="B6" s="65" t="s">
        <v>29</v>
      </c>
      <c r="C6" s="33" t="s">
        <v>1</v>
      </c>
      <c r="D6" s="33" t="s">
        <v>2</v>
      </c>
      <c r="E6" s="39" t="s">
        <v>24</v>
      </c>
      <c r="F6" s="35" t="s">
        <v>23</v>
      </c>
      <c r="G6" s="36" t="s">
        <v>3</v>
      </c>
      <c r="H6" s="39" t="s">
        <v>4</v>
      </c>
      <c r="I6" s="74" t="s">
        <v>35</v>
      </c>
      <c r="J6" s="13">
        <v>2011</v>
      </c>
    </row>
    <row r="7" spans="1:10" ht="27" customHeight="1" thickTop="1">
      <c r="A7" s="78"/>
      <c r="B7" s="38" t="s">
        <v>77</v>
      </c>
      <c r="C7" s="20">
        <v>0.25972222222222224</v>
      </c>
      <c r="D7" s="19">
        <f aca="true" t="shared" si="0" ref="D7:D16">+E7-C7</f>
        <v>0.27152777777777776</v>
      </c>
      <c r="E7" s="94">
        <v>0.53125</v>
      </c>
      <c r="F7" s="21">
        <f>+G7-E7</f>
        <v>0.1284722222222222</v>
      </c>
      <c r="G7" s="23">
        <v>0.6597222222222222</v>
      </c>
      <c r="H7" s="6">
        <f aca="true" t="shared" si="1" ref="H7:H16">(+G7/4000)*1600</f>
        <v>0.2638888888888889</v>
      </c>
      <c r="I7" s="75">
        <v>4</v>
      </c>
      <c r="J7" s="146"/>
    </row>
    <row r="8" spans="1:10" ht="27" customHeight="1">
      <c r="A8" s="78"/>
      <c r="B8" s="5" t="s">
        <v>48</v>
      </c>
      <c r="C8" s="20">
        <v>0.25972222222222224</v>
      </c>
      <c r="D8" s="19">
        <f t="shared" si="0"/>
        <v>0.2784722222222222</v>
      </c>
      <c r="E8" s="94">
        <v>0.5381944444444444</v>
      </c>
      <c r="F8" s="21">
        <f>+G8-E8</f>
        <v>0.13541666666666674</v>
      </c>
      <c r="G8" s="23">
        <v>0.6736111111111112</v>
      </c>
      <c r="H8" s="6">
        <f t="shared" si="1"/>
        <v>0.2694444444444445</v>
      </c>
      <c r="I8" s="70">
        <v>8</v>
      </c>
      <c r="J8" s="146">
        <v>0.7284722222222223</v>
      </c>
    </row>
    <row r="9" spans="1:10" ht="27" customHeight="1">
      <c r="A9" s="78"/>
      <c r="B9" s="38" t="s">
        <v>70</v>
      </c>
      <c r="C9" s="20">
        <v>0.26875</v>
      </c>
      <c r="D9" s="19">
        <f t="shared" si="0"/>
        <v>0.2756944444444444</v>
      </c>
      <c r="E9" s="94">
        <v>0.5444444444444444</v>
      </c>
      <c r="F9" s="21">
        <f aca="true" t="shared" si="2" ref="F9:F16">+G9-E9</f>
        <v>0.13541666666666674</v>
      </c>
      <c r="G9" s="23">
        <v>0.6798611111111111</v>
      </c>
      <c r="H9" s="6">
        <f t="shared" si="1"/>
        <v>0.27194444444444443</v>
      </c>
      <c r="I9" s="75">
        <v>13</v>
      </c>
      <c r="J9" s="146">
        <v>0.7215277777777778</v>
      </c>
    </row>
    <row r="10" spans="1:10" ht="27" customHeight="1">
      <c r="A10" s="78"/>
      <c r="B10" s="38" t="s">
        <v>64</v>
      </c>
      <c r="C10" s="20">
        <v>0.26875</v>
      </c>
      <c r="D10" s="19">
        <f t="shared" si="0"/>
        <v>0.2819444444444445</v>
      </c>
      <c r="E10" s="94">
        <v>0.5506944444444445</v>
      </c>
      <c r="F10" s="21">
        <f t="shared" si="2"/>
        <v>0.13611111111111107</v>
      </c>
      <c r="G10" s="23">
        <v>0.6868055555555556</v>
      </c>
      <c r="H10" s="6">
        <f t="shared" si="1"/>
        <v>0.2747222222222222</v>
      </c>
      <c r="I10" s="75">
        <v>21</v>
      </c>
      <c r="J10" s="146">
        <v>0.7069444444444444</v>
      </c>
    </row>
    <row r="11" spans="1:10" ht="27" customHeight="1">
      <c r="A11" s="78"/>
      <c r="B11" s="5" t="s">
        <v>65</v>
      </c>
      <c r="C11" s="20">
        <v>0.27499999999999997</v>
      </c>
      <c r="D11" s="19">
        <f t="shared" si="0"/>
        <v>0.28750000000000003</v>
      </c>
      <c r="E11" s="94">
        <v>0.5625</v>
      </c>
      <c r="F11" s="21">
        <f t="shared" si="2"/>
        <v>0.1416666666666666</v>
      </c>
      <c r="G11" s="23">
        <v>0.7041666666666666</v>
      </c>
      <c r="H11" s="6">
        <f t="shared" si="1"/>
        <v>0.2816666666666667</v>
      </c>
      <c r="I11" s="70">
        <v>28</v>
      </c>
      <c r="J11" s="146">
        <v>0.7694444444444444</v>
      </c>
    </row>
    <row r="12" spans="1:10" ht="27" customHeight="1">
      <c r="A12" s="78"/>
      <c r="B12" s="5" t="s">
        <v>36</v>
      </c>
      <c r="C12" s="20">
        <v>0.27499999999999997</v>
      </c>
      <c r="D12" s="19">
        <f t="shared" si="0"/>
        <v>0.3312500000000001</v>
      </c>
      <c r="E12" s="94">
        <v>0.6062500000000001</v>
      </c>
      <c r="F12" s="21">
        <f t="shared" si="2"/>
        <v>0.12222222222222223</v>
      </c>
      <c r="G12" s="23">
        <v>0.7284722222222223</v>
      </c>
      <c r="H12" s="6">
        <f t="shared" si="1"/>
        <v>0.2913888888888889</v>
      </c>
      <c r="I12" s="70">
        <v>39</v>
      </c>
      <c r="J12" s="146">
        <v>0.7729166666666667</v>
      </c>
    </row>
    <row r="13" spans="1:10" ht="27" customHeight="1">
      <c r="A13" s="78"/>
      <c r="B13" s="5" t="s">
        <v>8</v>
      </c>
      <c r="C13" s="20">
        <v>0.28125</v>
      </c>
      <c r="D13" s="19">
        <f t="shared" si="0"/>
        <v>0.3055555555555556</v>
      </c>
      <c r="E13" s="94">
        <v>0.5868055555555556</v>
      </c>
      <c r="F13" s="21">
        <f t="shared" si="2"/>
        <v>0.15000000000000002</v>
      </c>
      <c r="G13" s="23">
        <v>0.7368055555555556</v>
      </c>
      <c r="H13" s="6">
        <f t="shared" si="1"/>
        <v>0.2947222222222223</v>
      </c>
      <c r="I13" s="70">
        <v>47</v>
      </c>
      <c r="J13" s="146">
        <v>0.7861111111111111</v>
      </c>
    </row>
    <row r="14" spans="1:10" ht="27" customHeight="1">
      <c r="A14" s="78"/>
      <c r="B14" s="5" t="s">
        <v>109</v>
      </c>
      <c r="C14" s="20">
        <v>0.2847222222222222</v>
      </c>
      <c r="D14" s="19">
        <f t="shared" si="0"/>
        <v>0.30833333333333335</v>
      </c>
      <c r="E14" s="94">
        <v>0.5930555555555556</v>
      </c>
      <c r="F14" s="21">
        <f t="shared" si="2"/>
        <v>0.15277777777777768</v>
      </c>
      <c r="G14" s="23">
        <v>0.7458333333333332</v>
      </c>
      <c r="H14" s="6">
        <f t="shared" si="1"/>
        <v>0.2983333333333333</v>
      </c>
      <c r="I14" s="70">
        <v>50</v>
      </c>
      <c r="J14" s="146"/>
    </row>
    <row r="15" spans="1:10" ht="27" customHeight="1">
      <c r="A15" s="78"/>
      <c r="B15" s="5" t="s">
        <v>108</v>
      </c>
      <c r="C15" s="20">
        <v>0.28750000000000003</v>
      </c>
      <c r="D15" s="19">
        <f t="shared" si="0"/>
        <v>0.32569444444444445</v>
      </c>
      <c r="E15" s="94">
        <v>0.6131944444444445</v>
      </c>
      <c r="F15" s="21">
        <f t="shared" si="2"/>
        <v>0.1347222222222222</v>
      </c>
      <c r="G15" s="23">
        <v>0.7479166666666667</v>
      </c>
      <c r="H15" s="6">
        <f t="shared" si="1"/>
        <v>0.2991666666666667</v>
      </c>
      <c r="I15" s="70">
        <v>54</v>
      </c>
      <c r="J15" s="146"/>
    </row>
    <row r="16" spans="1:10" ht="27" customHeight="1">
      <c r="A16" s="78"/>
      <c r="B16" s="5" t="s">
        <v>46</v>
      </c>
      <c r="C16" s="20">
        <v>0.3034722222222222</v>
      </c>
      <c r="D16" s="19">
        <f t="shared" si="0"/>
        <v>0.35555555555555557</v>
      </c>
      <c r="E16" s="94">
        <v>0.6590277777777778</v>
      </c>
      <c r="F16" s="21">
        <f t="shared" si="2"/>
        <v>0.1923611111111111</v>
      </c>
      <c r="G16" s="23">
        <v>0.8513888888888889</v>
      </c>
      <c r="H16" s="6">
        <f t="shared" si="1"/>
        <v>0.34055555555555556</v>
      </c>
      <c r="I16" s="70">
        <v>72</v>
      </c>
      <c r="J16" s="146">
        <v>0.8083333333333332</v>
      </c>
    </row>
    <row r="17" spans="1:10" ht="36" customHeight="1" thickBot="1">
      <c r="A17" s="78"/>
      <c r="B17" s="236" t="s">
        <v>0</v>
      </c>
      <c r="C17" s="220" t="s">
        <v>157</v>
      </c>
      <c r="D17" s="221">
        <v>0.044444444444444446</v>
      </c>
      <c r="E17" s="241" t="s">
        <v>0</v>
      </c>
      <c r="F17" s="223" t="s">
        <v>228</v>
      </c>
      <c r="G17" s="256" t="s">
        <v>82</v>
      </c>
      <c r="H17" s="257"/>
      <c r="I17" s="174">
        <v>73</v>
      </c>
      <c r="J17" s="146"/>
    </row>
    <row r="18" spans="2:10" ht="17.25" thickBot="1" thickTop="1">
      <c r="B18" s="65" t="s">
        <v>91</v>
      </c>
      <c r="C18" s="33" t="s">
        <v>1</v>
      </c>
      <c r="D18" s="33" t="s">
        <v>2</v>
      </c>
      <c r="E18" s="39" t="s">
        <v>24</v>
      </c>
      <c r="F18" s="35" t="s">
        <v>23</v>
      </c>
      <c r="G18" s="36" t="s">
        <v>3</v>
      </c>
      <c r="H18" s="39" t="s">
        <v>4</v>
      </c>
      <c r="I18" s="74" t="s">
        <v>35</v>
      </c>
      <c r="J18" s="13">
        <v>2011</v>
      </c>
    </row>
    <row r="19" spans="1:10" ht="27" customHeight="1" thickTop="1">
      <c r="A19" s="78"/>
      <c r="B19" s="5" t="s">
        <v>74</v>
      </c>
      <c r="C19" s="20">
        <v>0.2986111111111111</v>
      </c>
      <c r="D19" s="19">
        <f>+E19-C19</f>
        <v>0.3229166666666667</v>
      </c>
      <c r="E19" s="94">
        <v>0.6215277777777778</v>
      </c>
      <c r="F19" s="21">
        <f>+G19-E19</f>
        <v>0.15833333333333321</v>
      </c>
      <c r="G19" s="23">
        <v>0.779861111111111</v>
      </c>
      <c r="H19" s="6">
        <f>(+G19/4000)*1600</f>
        <v>0.3119444444444444</v>
      </c>
      <c r="I19" s="70">
        <v>13</v>
      </c>
      <c r="J19" s="146">
        <v>0.8333333333333334</v>
      </c>
    </row>
    <row r="20" spans="1:10" ht="27" customHeight="1">
      <c r="A20" s="78"/>
      <c r="B20" s="5" t="s">
        <v>89</v>
      </c>
      <c r="C20" s="20">
        <v>0.30069444444444443</v>
      </c>
      <c r="D20" s="19">
        <f>+E20-C20</f>
        <v>0.33749999999999997</v>
      </c>
      <c r="E20" s="94">
        <v>0.6381944444444444</v>
      </c>
      <c r="F20" s="21">
        <f>+G20-E20</f>
        <v>0.1729166666666666</v>
      </c>
      <c r="G20" s="23">
        <v>0.811111111111111</v>
      </c>
      <c r="H20" s="6">
        <f>(+G20/4000)*1600</f>
        <v>0.32444444444444437</v>
      </c>
      <c r="I20" s="70">
        <v>23</v>
      </c>
      <c r="J20" s="146">
        <v>0.9298611111111111</v>
      </c>
    </row>
    <row r="21" spans="1:10" ht="27" customHeight="1">
      <c r="A21" s="78"/>
      <c r="B21" s="5" t="s">
        <v>107</v>
      </c>
      <c r="C21" s="20">
        <v>0.33194444444444443</v>
      </c>
      <c r="D21" s="19">
        <f>+E21-C21</f>
        <v>0.35555555555555557</v>
      </c>
      <c r="E21" s="94">
        <v>0.6875</v>
      </c>
      <c r="F21" s="21">
        <f>+G21-E21</f>
        <v>0.16319444444444453</v>
      </c>
      <c r="G21" s="23">
        <v>0.8506944444444445</v>
      </c>
      <c r="H21" s="6">
        <f>(+G21/4000)*1600</f>
        <v>0.3402777777777778</v>
      </c>
      <c r="I21" s="70">
        <v>35</v>
      </c>
      <c r="J21" s="146"/>
    </row>
    <row r="22" spans="1:10" ht="32.25" customHeight="1" thickBot="1">
      <c r="A22" s="78"/>
      <c r="B22" s="236" t="s">
        <v>0</v>
      </c>
      <c r="C22" s="220" t="s">
        <v>0</v>
      </c>
      <c r="D22" s="221" t="s">
        <v>0</v>
      </c>
      <c r="E22" s="222" t="s">
        <v>0</v>
      </c>
      <c r="F22" s="223" t="s">
        <v>0</v>
      </c>
      <c r="G22" s="256" t="s">
        <v>82</v>
      </c>
      <c r="H22" s="257"/>
      <c r="I22" s="174">
        <v>55</v>
      </c>
      <c r="J22" s="146"/>
    </row>
    <row r="23" spans="2:11" ht="17.25" thickBot="1" thickTop="1">
      <c r="B23" s="65" t="s">
        <v>220</v>
      </c>
      <c r="C23" s="33" t="s">
        <v>1</v>
      </c>
      <c r="D23" s="33" t="s">
        <v>0</v>
      </c>
      <c r="E23" s="39" t="s">
        <v>0</v>
      </c>
      <c r="F23" s="35" t="s">
        <v>0</v>
      </c>
      <c r="G23" s="36" t="s">
        <v>3</v>
      </c>
      <c r="H23" s="39" t="s">
        <v>4</v>
      </c>
      <c r="I23" s="74" t="s">
        <v>35</v>
      </c>
      <c r="J23" s="13"/>
      <c r="K23" s="199" t="s">
        <v>143</v>
      </c>
    </row>
    <row r="24" spans="1:11" ht="23.25" customHeight="1" thickTop="1">
      <c r="A24" s="78"/>
      <c r="B24" s="5" t="s">
        <v>79</v>
      </c>
      <c r="C24" s="20">
        <v>0.27847222222222223</v>
      </c>
      <c r="D24" s="19"/>
      <c r="E24" s="19"/>
      <c r="F24" s="21"/>
      <c r="G24" s="23">
        <v>0.5368055555555555</v>
      </c>
      <c r="H24" s="6">
        <f aca="true" t="shared" si="3" ref="H24:H36">(+G24/3000)*1600</f>
        <v>0.28629629629629627</v>
      </c>
      <c r="I24" s="70">
        <v>1</v>
      </c>
      <c r="J24" s="146"/>
      <c r="K24" s="6">
        <f aca="true" t="shared" si="4" ref="K24:K31">(+G24/3000)*4000</f>
        <v>0.7157407407407408</v>
      </c>
    </row>
    <row r="25" spans="1:11" ht="23.25" customHeight="1">
      <c r="A25" s="78"/>
      <c r="B25" s="5" t="s">
        <v>78</v>
      </c>
      <c r="C25" s="20">
        <v>0.3034722222222222</v>
      </c>
      <c r="D25" s="19"/>
      <c r="E25" s="19"/>
      <c r="F25" s="21"/>
      <c r="G25" s="23">
        <v>0.5756944444444444</v>
      </c>
      <c r="H25" s="6">
        <f t="shared" si="3"/>
        <v>0.307037037037037</v>
      </c>
      <c r="I25" s="70">
        <v>6</v>
      </c>
      <c r="J25" s="146"/>
      <c r="K25" s="6">
        <f t="shared" si="4"/>
        <v>0.7675925925925925</v>
      </c>
    </row>
    <row r="26" spans="1:11" ht="23.25" customHeight="1">
      <c r="A26" s="78"/>
      <c r="B26" s="5" t="s">
        <v>80</v>
      </c>
      <c r="C26" s="20">
        <v>0.3034722222222222</v>
      </c>
      <c r="D26" s="19"/>
      <c r="E26" s="19"/>
      <c r="F26" s="21"/>
      <c r="G26" s="23">
        <v>0.5881944444444445</v>
      </c>
      <c r="H26" s="6">
        <f t="shared" si="3"/>
        <v>0.3137037037037037</v>
      </c>
      <c r="I26" s="70">
        <v>9</v>
      </c>
      <c r="J26" s="146">
        <v>0.5861111111111111</v>
      </c>
      <c r="K26" s="6">
        <f t="shared" si="4"/>
        <v>0.7842592592592593</v>
      </c>
    </row>
    <row r="27" spans="1:11" ht="23.25" customHeight="1">
      <c r="A27" s="78"/>
      <c r="B27" s="5" t="s">
        <v>110</v>
      </c>
      <c r="C27" s="20">
        <v>0.30972222222222223</v>
      </c>
      <c r="D27" s="19"/>
      <c r="E27" s="19"/>
      <c r="F27" s="21"/>
      <c r="G27" s="23">
        <v>0.5888888888888889</v>
      </c>
      <c r="H27" s="6">
        <f t="shared" si="3"/>
        <v>0.31407407407407406</v>
      </c>
      <c r="I27" s="204">
        <v>10</v>
      </c>
      <c r="J27" s="146">
        <v>0.625</v>
      </c>
      <c r="K27" s="6">
        <f t="shared" si="4"/>
        <v>0.7851851851851852</v>
      </c>
    </row>
    <row r="28" spans="1:11" ht="23.25" customHeight="1">
      <c r="A28" s="78"/>
      <c r="B28" s="5" t="s">
        <v>88</v>
      </c>
      <c r="C28" s="20">
        <v>0.3013888888888889</v>
      </c>
      <c r="D28" s="19"/>
      <c r="E28" s="19"/>
      <c r="F28" s="21"/>
      <c r="G28" s="23">
        <v>0.5923611111111111</v>
      </c>
      <c r="H28" s="6">
        <f t="shared" si="3"/>
        <v>0.31592592592592594</v>
      </c>
      <c r="I28" s="70">
        <v>12</v>
      </c>
      <c r="J28" s="237" t="s">
        <v>221</v>
      </c>
      <c r="K28" s="6">
        <f t="shared" si="4"/>
        <v>0.7898148148148149</v>
      </c>
    </row>
    <row r="29" spans="1:11" ht="23.25" customHeight="1">
      <c r="A29" s="78"/>
      <c r="B29" s="5" t="s">
        <v>111</v>
      </c>
      <c r="C29" s="20">
        <v>0.3055555555555555</v>
      </c>
      <c r="D29" s="19"/>
      <c r="E29" s="19"/>
      <c r="F29" s="21"/>
      <c r="G29" s="23">
        <v>0.5958333333333333</v>
      </c>
      <c r="H29" s="6">
        <f t="shared" si="3"/>
        <v>0.31777777777777777</v>
      </c>
      <c r="I29" s="70">
        <v>15</v>
      </c>
      <c r="J29" s="146"/>
      <c r="K29" s="6">
        <f t="shared" si="4"/>
        <v>0.7944444444444444</v>
      </c>
    </row>
    <row r="30" spans="1:11" ht="23.25" customHeight="1">
      <c r="A30" s="78"/>
      <c r="B30" s="5" t="s">
        <v>131</v>
      </c>
      <c r="C30" s="20">
        <v>0.3263888888888889</v>
      </c>
      <c r="D30" s="19"/>
      <c r="E30" s="19"/>
      <c r="F30" s="21"/>
      <c r="G30" s="23">
        <v>0.5965277777777778</v>
      </c>
      <c r="H30" s="6">
        <f t="shared" si="3"/>
        <v>0.3181481481481481</v>
      </c>
      <c r="I30" s="70">
        <v>16</v>
      </c>
      <c r="J30" s="146"/>
      <c r="K30" s="6">
        <f t="shared" si="4"/>
        <v>0.7953703703703703</v>
      </c>
    </row>
    <row r="31" spans="1:11" ht="23.25" customHeight="1">
      <c r="A31" s="78"/>
      <c r="B31" s="5" t="s">
        <v>222</v>
      </c>
      <c r="C31" s="20">
        <v>0.3263888888888889</v>
      </c>
      <c r="D31" s="19"/>
      <c r="E31" s="19"/>
      <c r="F31" s="21"/>
      <c r="G31" s="23">
        <v>0.6180555555555556</v>
      </c>
      <c r="H31" s="6">
        <f t="shared" si="3"/>
        <v>0.3296296296296296</v>
      </c>
      <c r="I31" s="70">
        <v>18</v>
      </c>
      <c r="J31" s="146"/>
      <c r="K31" s="6">
        <f t="shared" si="4"/>
        <v>0.8240740740740741</v>
      </c>
    </row>
    <row r="32" spans="1:10" ht="23.25" customHeight="1">
      <c r="A32" s="78"/>
      <c r="B32" s="5" t="s">
        <v>153</v>
      </c>
      <c r="C32" s="20">
        <v>0.3201388888888889</v>
      </c>
      <c r="D32" s="19"/>
      <c r="E32" s="19"/>
      <c r="F32" s="21"/>
      <c r="G32" s="23">
        <v>0.6340277777777777</v>
      </c>
      <c r="H32" s="6">
        <f t="shared" si="3"/>
        <v>0.33814814814814814</v>
      </c>
      <c r="I32" s="70">
        <v>23</v>
      </c>
      <c r="J32" s="146"/>
    </row>
    <row r="33" spans="1:10" ht="23.25" customHeight="1">
      <c r="A33" s="78"/>
      <c r="B33" s="5" t="s">
        <v>133</v>
      </c>
      <c r="C33" s="20"/>
      <c r="D33" s="19"/>
      <c r="E33" s="19"/>
      <c r="F33" s="21"/>
      <c r="G33" s="23">
        <v>0.65</v>
      </c>
      <c r="H33" s="6">
        <f t="shared" si="3"/>
        <v>0.3466666666666667</v>
      </c>
      <c r="I33" s="70">
        <v>27</v>
      </c>
      <c r="J33" s="146"/>
    </row>
    <row r="34" spans="1:10" ht="23.25" customHeight="1">
      <c r="A34" s="78"/>
      <c r="B34" s="5" t="s">
        <v>114</v>
      </c>
      <c r="C34" s="20">
        <v>0.32916666666666666</v>
      </c>
      <c r="D34" s="19"/>
      <c r="E34" s="19"/>
      <c r="F34" s="21"/>
      <c r="G34" s="23">
        <v>0.6458333333333334</v>
      </c>
      <c r="H34" s="6">
        <f t="shared" si="3"/>
        <v>0.3444444444444445</v>
      </c>
      <c r="I34" s="70">
        <v>30</v>
      </c>
      <c r="J34" s="146"/>
    </row>
    <row r="35" spans="1:10" ht="23.25" customHeight="1">
      <c r="A35" s="78"/>
      <c r="B35" s="5" t="s">
        <v>154</v>
      </c>
      <c r="C35" s="20">
        <v>0.32222222222222224</v>
      </c>
      <c r="D35" s="19"/>
      <c r="E35" s="19"/>
      <c r="F35" s="21"/>
      <c r="G35" s="23">
        <v>0.6805555555555555</v>
      </c>
      <c r="H35" s="6">
        <f t="shared" si="3"/>
        <v>0.36296296296296293</v>
      </c>
      <c r="I35" s="70">
        <v>31</v>
      </c>
      <c r="J35" s="146"/>
    </row>
    <row r="36" spans="1:10" ht="23.25" customHeight="1">
      <c r="A36" s="78"/>
      <c r="B36" s="5" t="s">
        <v>141</v>
      </c>
      <c r="C36" s="20">
        <v>0.35000000000000003</v>
      </c>
      <c r="D36" s="19"/>
      <c r="E36" s="19"/>
      <c r="F36" s="21"/>
      <c r="G36" s="23">
        <v>0.6854166666666667</v>
      </c>
      <c r="H36" s="6">
        <f t="shared" si="3"/>
        <v>0.3655555555555556</v>
      </c>
      <c r="I36" s="70">
        <v>34</v>
      </c>
      <c r="J36" s="146"/>
    </row>
    <row r="37" spans="1:9" ht="33.75" customHeight="1" thickBot="1">
      <c r="A37" s="90"/>
      <c r="B37" s="219" t="s">
        <v>0</v>
      </c>
      <c r="C37" s="230" t="s">
        <v>229</v>
      </c>
      <c r="D37" s="221"/>
      <c r="E37" s="242" t="s">
        <v>225</v>
      </c>
      <c r="F37" s="223"/>
      <c r="G37" s="256" t="s">
        <v>82</v>
      </c>
      <c r="H37" s="257"/>
      <c r="I37" s="174">
        <v>42</v>
      </c>
    </row>
    <row r="38" ht="13.5" thickTop="1"/>
  </sheetData>
  <sheetProtection/>
  <mergeCells count="3">
    <mergeCell ref="G17:H17"/>
    <mergeCell ref="G22:H22"/>
    <mergeCell ref="G37:H37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2"/>
  <sheetViews>
    <sheetView zoomScale="70" zoomScaleNormal="70" zoomScalePageLayoutView="0" workbookViewId="0" topLeftCell="A1">
      <selection activeCell="J7" sqref="J7"/>
    </sheetView>
  </sheetViews>
  <sheetFormatPr defaultColWidth="9.140625" defaultRowHeight="12.75"/>
  <cols>
    <col min="1" max="1" width="3.00390625" style="0" customWidth="1"/>
    <col min="2" max="2" width="18.57421875" style="0" customWidth="1"/>
    <col min="4" max="4" width="10.421875" style="0" customWidth="1"/>
    <col min="5" max="5" width="7.00390625" style="0" customWidth="1"/>
    <col min="6" max="6" width="10.140625" style="0" customWidth="1"/>
    <col min="8" max="8" width="11.28125" style="0" customWidth="1"/>
    <col min="9" max="9" width="10.7109375" style="0" customWidth="1"/>
    <col min="10" max="10" width="11.8515625" style="0" customWidth="1"/>
    <col min="11" max="11" width="8.140625" style="0" customWidth="1"/>
    <col min="12" max="14" width="11.57421875" style="0" customWidth="1"/>
  </cols>
  <sheetData>
    <row r="2" ht="13.5" thickBot="1"/>
    <row r="3" spans="2:11" ht="16.5" thickTop="1">
      <c r="B3" s="53" t="s">
        <v>219</v>
      </c>
      <c r="C3" s="43" t="s">
        <v>40</v>
      </c>
      <c r="D3" s="43"/>
      <c r="E3" s="43"/>
      <c r="F3" s="43"/>
      <c r="G3" s="43"/>
      <c r="H3" s="44"/>
      <c r="I3" s="54" t="s">
        <v>90</v>
      </c>
      <c r="J3" s="43"/>
      <c r="K3" s="47"/>
    </row>
    <row r="4" spans="2:12" ht="15.75">
      <c r="B4" s="55" t="s">
        <v>9</v>
      </c>
      <c r="C4" s="2" t="s">
        <v>0</v>
      </c>
      <c r="D4" s="2"/>
      <c r="E4" s="2" t="s">
        <v>0</v>
      </c>
      <c r="F4" s="28" t="s">
        <v>0</v>
      </c>
      <c r="G4" s="2"/>
      <c r="H4" s="3"/>
      <c r="I4" s="37" t="s">
        <v>0</v>
      </c>
      <c r="J4" s="2"/>
      <c r="K4" s="49"/>
      <c r="L4" s="13"/>
    </row>
    <row r="5" spans="2:12" ht="14.25" customHeight="1" thickBot="1">
      <c r="B5" s="55" t="s">
        <v>223</v>
      </c>
      <c r="C5" s="2"/>
      <c r="D5" s="2"/>
      <c r="E5" s="2" t="s">
        <v>0</v>
      </c>
      <c r="F5" s="28"/>
      <c r="G5" s="240"/>
      <c r="H5" s="3"/>
      <c r="I5" s="37"/>
      <c r="J5" s="2"/>
      <c r="K5" s="49"/>
      <c r="L5" s="13"/>
    </row>
    <row r="6" spans="2:12" ht="17.25" thickBot="1" thickTop="1">
      <c r="B6" s="170" t="s">
        <v>27</v>
      </c>
      <c r="C6" s="171" t="s">
        <v>1</v>
      </c>
      <c r="D6" s="171" t="s">
        <v>2</v>
      </c>
      <c r="E6" s="87" t="s">
        <v>10</v>
      </c>
      <c r="F6" s="171" t="s">
        <v>11</v>
      </c>
      <c r="G6" s="34" t="s">
        <v>12</v>
      </c>
      <c r="H6" s="172" t="s">
        <v>19</v>
      </c>
      <c r="I6" s="173" t="s">
        <v>3</v>
      </c>
      <c r="J6" s="87" t="s">
        <v>4</v>
      </c>
      <c r="K6" s="92" t="s">
        <v>35</v>
      </c>
      <c r="L6" s="13">
        <v>2011</v>
      </c>
    </row>
    <row r="7" spans="1:13" ht="28.5" customHeight="1" thickTop="1">
      <c r="A7" s="78"/>
      <c r="B7" s="5" t="s">
        <v>37</v>
      </c>
      <c r="C7" s="20">
        <v>0.22013888888888888</v>
      </c>
      <c r="D7" s="19">
        <f aca="true" t="shared" si="0" ref="D7:D16">+E7-C7</f>
        <v>0.2326388888888889</v>
      </c>
      <c r="E7" s="6">
        <v>0.4527777777777778</v>
      </c>
      <c r="F7" s="19">
        <f aca="true" t="shared" si="1" ref="F7:F16">+G7-E7</f>
        <v>0.22464157706093196</v>
      </c>
      <c r="G7" s="134">
        <f aca="true" t="shared" si="2" ref="G7:G16">+I7-M7</f>
        <v>0.6774193548387097</v>
      </c>
      <c r="H7" s="21">
        <f aca="true" t="shared" si="3" ref="H7:H16">AVERAGE(F7,D7)</f>
        <v>0.22864023297491043</v>
      </c>
      <c r="I7" s="22">
        <v>0.7000000000000001</v>
      </c>
      <c r="J7" s="6">
        <f aca="true" t="shared" si="4" ref="J7:J16">(+I7/5000)*1600</f>
        <v>0.22400000000000003</v>
      </c>
      <c r="K7" s="80">
        <v>2</v>
      </c>
      <c r="L7" s="14">
        <v>0.7368055555555556</v>
      </c>
      <c r="M7" s="6">
        <f aca="true" t="shared" si="5" ref="M7:M16">(+I7/3.1)*0.1</f>
        <v>0.022580645161290325</v>
      </c>
    </row>
    <row r="8" spans="1:13" ht="28.5" customHeight="1">
      <c r="A8" s="78"/>
      <c r="B8" s="5" t="s">
        <v>18</v>
      </c>
      <c r="C8" s="20">
        <v>0.2222222222222222</v>
      </c>
      <c r="D8" s="19">
        <f t="shared" si="0"/>
        <v>0.2326388888888889</v>
      </c>
      <c r="E8" s="6">
        <v>0.4548611111111111</v>
      </c>
      <c r="F8" s="19">
        <f t="shared" si="1"/>
        <v>0.24003136200716851</v>
      </c>
      <c r="G8" s="134">
        <f t="shared" si="2"/>
        <v>0.6948924731182796</v>
      </c>
      <c r="H8" s="21">
        <f t="shared" si="3"/>
        <v>0.2363351254480287</v>
      </c>
      <c r="I8" s="29">
        <v>0.7180555555555556</v>
      </c>
      <c r="J8" s="6">
        <f t="shared" si="4"/>
        <v>0.2297777777777778</v>
      </c>
      <c r="K8" s="80">
        <v>10</v>
      </c>
      <c r="L8" s="14">
        <v>0.7381944444444444</v>
      </c>
      <c r="M8" s="6">
        <f t="shared" si="5"/>
        <v>0.023163082437275988</v>
      </c>
    </row>
    <row r="9" spans="1:13" ht="28.5" customHeight="1">
      <c r="A9" s="78"/>
      <c r="B9" s="5" t="s">
        <v>76</v>
      </c>
      <c r="C9" s="20">
        <v>0.22569444444444445</v>
      </c>
      <c r="D9" s="19">
        <f t="shared" si="0"/>
        <v>0.23611111111111113</v>
      </c>
      <c r="E9" s="6">
        <v>0.4618055555555556</v>
      </c>
      <c r="F9" s="19">
        <f t="shared" si="1"/>
        <v>0.23913530465949817</v>
      </c>
      <c r="G9" s="134">
        <f t="shared" si="2"/>
        <v>0.7009408602150538</v>
      </c>
      <c r="H9" s="21">
        <f t="shared" si="3"/>
        <v>0.23762320788530467</v>
      </c>
      <c r="I9" s="29">
        <v>0.7243055555555555</v>
      </c>
      <c r="J9" s="6">
        <f t="shared" si="4"/>
        <v>0.23177777777777775</v>
      </c>
      <c r="K9" s="80">
        <v>14</v>
      </c>
      <c r="L9" s="14">
        <v>0.7819444444444444</v>
      </c>
      <c r="M9" s="6">
        <f t="shared" si="5"/>
        <v>0.02336469534050179</v>
      </c>
    </row>
    <row r="10" spans="1:13" ht="28.5" customHeight="1">
      <c r="A10" s="78"/>
      <c r="B10" s="5" t="s">
        <v>41</v>
      </c>
      <c r="C10" s="20">
        <v>0.2298611111111111</v>
      </c>
      <c r="D10" s="19">
        <f t="shared" si="0"/>
        <v>0.24305555555555555</v>
      </c>
      <c r="E10" s="6">
        <v>0.47291666666666665</v>
      </c>
      <c r="F10" s="19">
        <f t="shared" si="1"/>
        <v>0.2461693548387096</v>
      </c>
      <c r="G10" s="134">
        <f t="shared" si="2"/>
        <v>0.7190860215053763</v>
      </c>
      <c r="H10" s="21">
        <f t="shared" si="3"/>
        <v>0.2446124551971326</v>
      </c>
      <c r="I10" s="29">
        <v>0.7430555555555555</v>
      </c>
      <c r="J10" s="6">
        <f t="shared" si="4"/>
        <v>0.23777777777777778</v>
      </c>
      <c r="K10" s="80">
        <v>18</v>
      </c>
      <c r="L10" s="14">
        <v>0.7645833333333334</v>
      </c>
      <c r="M10" s="6">
        <f t="shared" si="5"/>
        <v>0.02396953405017921</v>
      </c>
    </row>
    <row r="11" spans="1:13" ht="28.5" customHeight="1">
      <c r="A11" s="78"/>
      <c r="B11" s="5" t="s">
        <v>38</v>
      </c>
      <c r="C11" s="20">
        <v>0.22777777777777777</v>
      </c>
      <c r="D11" s="19">
        <f t="shared" si="0"/>
        <v>0.24513888888888888</v>
      </c>
      <c r="E11" s="6">
        <v>0.47291666666666665</v>
      </c>
      <c r="F11" s="19">
        <f t="shared" si="1"/>
        <v>0.24885752688172036</v>
      </c>
      <c r="G11" s="134">
        <f t="shared" si="2"/>
        <v>0.721774193548387</v>
      </c>
      <c r="H11" s="21">
        <f t="shared" si="3"/>
        <v>0.24699820788530463</v>
      </c>
      <c r="I11" s="29">
        <v>0.7458333333333332</v>
      </c>
      <c r="J11" s="6">
        <f t="shared" si="4"/>
        <v>0.23866666666666664</v>
      </c>
      <c r="K11" s="80">
        <v>19</v>
      </c>
      <c r="L11" s="14">
        <v>0.7604166666666666</v>
      </c>
      <c r="M11" s="6">
        <f t="shared" si="5"/>
        <v>0.024059139784946233</v>
      </c>
    </row>
    <row r="12" spans="1:13" ht="28.5" customHeight="1">
      <c r="A12" s="78"/>
      <c r="B12" s="5" t="s">
        <v>33</v>
      </c>
      <c r="C12" s="20">
        <v>0.23263888888888887</v>
      </c>
      <c r="D12" s="19">
        <f t="shared" si="0"/>
        <v>0.2534722222222222</v>
      </c>
      <c r="E12" s="6">
        <v>0.4861111111111111</v>
      </c>
      <c r="F12" s="19">
        <f t="shared" si="1"/>
        <v>0.25044802867383514</v>
      </c>
      <c r="G12" s="134">
        <f t="shared" si="2"/>
        <v>0.7365591397849462</v>
      </c>
      <c r="H12" s="21">
        <f t="shared" si="3"/>
        <v>0.2519601254480287</v>
      </c>
      <c r="I12" s="29">
        <v>0.7611111111111111</v>
      </c>
      <c r="J12" s="6">
        <f t="shared" si="4"/>
        <v>0.24355555555555553</v>
      </c>
      <c r="K12" s="80">
        <v>23</v>
      </c>
      <c r="L12" s="14">
        <v>0.78125</v>
      </c>
      <c r="M12" s="6">
        <f t="shared" si="5"/>
        <v>0.024551971326164875</v>
      </c>
    </row>
    <row r="13" spans="1:13" ht="28.5" customHeight="1">
      <c r="A13" s="78"/>
      <c r="B13" s="5" t="s">
        <v>50</v>
      </c>
      <c r="C13" s="20">
        <v>0.2354166666666667</v>
      </c>
      <c r="D13" s="19">
        <f t="shared" si="0"/>
        <v>0.27847222222222223</v>
      </c>
      <c r="E13" s="6">
        <v>0.513888888888889</v>
      </c>
      <c r="F13" s="19">
        <f t="shared" si="1"/>
        <v>0.24619175627240142</v>
      </c>
      <c r="G13" s="134">
        <f t="shared" si="2"/>
        <v>0.7600806451612904</v>
      </c>
      <c r="H13" s="21">
        <f t="shared" si="3"/>
        <v>0.2623319892473118</v>
      </c>
      <c r="I13" s="29">
        <v>0.7854166666666668</v>
      </c>
      <c r="J13" s="6">
        <f t="shared" si="4"/>
        <v>0.25133333333333335</v>
      </c>
      <c r="K13" s="80">
        <v>36</v>
      </c>
      <c r="L13" s="14">
        <v>0.8125</v>
      </c>
      <c r="M13" s="6">
        <f t="shared" si="5"/>
        <v>0.025336021505376345</v>
      </c>
    </row>
    <row r="14" spans="1:13" ht="28.5" customHeight="1">
      <c r="A14" s="78"/>
      <c r="B14" s="5" t="s">
        <v>126</v>
      </c>
      <c r="C14" s="20">
        <v>0.24930555555555556</v>
      </c>
      <c r="D14" s="19">
        <f t="shared" si="0"/>
        <v>0.2680555555555555</v>
      </c>
      <c r="E14" s="6">
        <v>0.517361111111111</v>
      </c>
      <c r="F14" s="19">
        <f t="shared" si="1"/>
        <v>0.2642249103942653</v>
      </c>
      <c r="G14" s="134">
        <f t="shared" si="2"/>
        <v>0.7815860215053764</v>
      </c>
      <c r="H14" s="21">
        <f t="shared" si="3"/>
        <v>0.2661402329749104</v>
      </c>
      <c r="I14" s="29">
        <v>0.8076388888888889</v>
      </c>
      <c r="J14" s="6">
        <f t="shared" si="4"/>
        <v>0.2584444444444444</v>
      </c>
      <c r="K14" s="80">
        <v>44</v>
      </c>
      <c r="L14" s="139" t="s">
        <v>0</v>
      </c>
      <c r="M14" s="6">
        <f t="shared" si="5"/>
        <v>0.02605286738351255</v>
      </c>
    </row>
    <row r="15" spans="1:13" ht="28.5" customHeight="1">
      <c r="A15" s="78"/>
      <c r="B15" s="5" t="s">
        <v>147</v>
      </c>
      <c r="C15" s="20">
        <v>0.24930555555555556</v>
      </c>
      <c r="D15" s="19">
        <f t="shared" si="0"/>
        <v>0.2694444444444444</v>
      </c>
      <c r="E15" s="6">
        <v>0.5187499999999999</v>
      </c>
      <c r="F15" s="19">
        <f t="shared" si="1"/>
        <v>0.2675403225806452</v>
      </c>
      <c r="G15" s="134">
        <f t="shared" si="2"/>
        <v>0.7862903225806451</v>
      </c>
      <c r="H15" s="21">
        <f t="shared" si="3"/>
        <v>0.2684923835125448</v>
      </c>
      <c r="I15" s="29">
        <v>0.8125</v>
      </c>
      <c r="J15" s="6">
        <f t="shared" si="4"/>
        <v>0.26</v>
      </c>
      <c r="K15" s="80">
        <v>48</v>
      </c>
      <c r="L15" s="14"/>
      <c r="M15" s="6">
        <f t="shared" si="5"/>
        <v>0.02620967741935484</v>
      </c>
    </row>
    <row r="16" spans="1:13" ht="28.5" customHeight="1">
      <c r="A16" s="78"/>
      <c r="B16" s="5" t="s">
        <v>87</v>
      </c>
      <c r="C16" s="20">
        <v>0.24930555555555556</v>
      </c>
      <c r="D16" s="19">
        <f t="shared" si="0"/>
        <v>0.2826388888888889</v>
      </c>
      <c r="E16" s="6">
        <v>0.5319444444444444</v>
      </c>
      <c r="F16" s="19">
        <f t="shared" si="1"/>
        <v>0.28391577060931905</v>
      </c>
      <c r="G16" s="134">
        <f t="shared" si="2"/>
        <v>0.8158602150537635</v>
      </c>
      <c r="H16" s="21">
        <f t="shared" si="3"/>
        <v>0.28327732974910397</v>
      </c>
      <c r="I16" s="29">
        <v>0.8430555555555556</v>
      </c>
      <c r="J16" s="6">
        <f t="shared" si="4"/>
        <v>0.2697777777777778</v>
      </c>
      <c r="K16" s="80">
        <v>61</v>
      </c>
      <c r="L16" s="139" t="s">
        <v>0</v>
      </c>
      <c r="M16" s="6">
        <f t="shared" si="5"/>
        <v>0.027195340501792117</v>
      </c>
    </row>
    <row r="17" spans="1:12" ht="36.75" customHeight="1">
      <c r="A17" s="78"/>
      <c r="B17" s="153"/>
      <c r="C17" s="243" t="s">
        <v>226</v>
      </c>
      <c r="D17" s="67"/>
      <c r="E17" s="134" t="s">
        <v>0</v>
      </c>
      <c r="F17" s="244" t="s">
        <v>227</v>
      </c>
      <c r="G17" s="134"/>
      <c r="H17" s="148"/>
      <c r="I17" s="29"/>
      <c r="J17" s="162" t="s">
        <v>82</v>
      </c>
      <c r="K17" s="238">
        <v>72</v>
      </c>
      <c r="L17" s="146"/>
    </row>
    <row r="18" spans="2:12" ht="16.5" thickBot="1">
      <c r="B18" s="66" t="s">
        <v>52</v>
      </c>
      <c r="C18" s="168" t="s">
        <v>1</v>
      </c>
      <c r="D18" s="168" t="s">
        <v>2</v>
      </c>
      <c r="E18" s="27" t="s">
        <v>10</v>
      </c>
      <c r="F18" s="168" t="s">
        <v>11</v>
      </c>
      <c r="G18" s="27" t="s">
        <v>12</v>
      </c>
      <c r="H18" s="149" t="s">
        <v>19</v>
      </c>
      <c r="I18" s="169" t="s">
        <v>3</v>
      </c>
      <c r="J18" s="27" t="s">
        <v>4</v>
      </c>
      <c r="K18" s="57" t="s">
        <v>35</v>
      </c>
      <c r="L18" s="13" t="s">
        <v>0</v>
      </c>
    </row>
    <row r="19" spans="1:12" ht="25.5" customHeight="1" thickTop="1">
      <c r="A19" s="78"/>
      <c r="B19" s="5" t="s">
        <v>101</v>
      </c>
      <c r="C19" s="20">
        <v>0.2638888888888889</v>
      </c>
      <c r="D19" s="19">
        <f aca="true" t="shared" si="6" ref="D19:D25">+E19-C19</f>
        <v>0.2784722222222223</v>
      </c>
      <c r="E19" s="6">
        <v>0.5423611111111112</v>
      </c>
      <c r="F19" s="19">
        <f aca="true" t="shared" si="7" ref="F19:F25">+G19-E19</f>
        <v>0.2993055555555555</v>
      </c>
      <c r="G19" s="134">
        <f aca="true" t="shared" si="8" ref="G19:G25">+I19-M19</f>
        <v>0.8416666666666667</v>
      </c>
      <c r="H19" s="21">
        <f aca="true" t="shared" si="9" ref="H19:H25">AVERAGE(F19,D19)</f>
        <v>0.28888888888888886</v>
      </c>
      <c r="I19" s="29">
        <v>0.8416666666666667</v>
      </c>
      <c r="J19" s="6">
        <f aca="true" t="shared" si="10" ref="J19:J25">(+I19/5000)*1600</f>
        <v>0.2693333333333333</v>
      </c>
      <c r="K19" s="75">
        <v>11</v>
      </c>
      <c r="L19" s="139" t="s">
        <v>0</v>
      </c>
    </row>
    <row r="20" spans="1:12" ht="25.5" customHeight="1">
      <c r="A20" s="78"/>
      <c r="B20" s="5" t="s">
        <v>102</v>
      </c>
      <c r="C20" s="20">
        <v>0.2736111111111111</v>
      </c>
      <c r="D20" s="19">
        <f t="shared" si="6"/>
        <v>0.2972222222222222</v>
      </c>
      <c r="E20" s="6">
        <v>0.5708333333333333</v>
      </c>
      <c r="F20" s="19">
        <f t="shared" si="7"/>
        <v>0.31527777777777777</v>
      </c>
      <c r="G20" s="134">
        <f t="shared" si="8"/>
        <v>0.8861111111111111</v>
      </c>
      <c r="H20" s="21">
        <f t="shared" si="9"/>
        <v>0.30625</v>
      </c>
      <c r="I20" s="29">
        <v>0.8861111111111111</v>
      </c>
      <c r="J20" s="6">
        <f t="shared" si="10"/>
        <v>0.28355555555555556</v>
      </c>
      <c r="K20" s="75">
        <v>25</v>
      </c>
      <c r="L20" s="139" t="s">
        <v>0</v>
      </c>
    </row>
    <row r="21" spans="1:12" ht="25.5" customHeight="1">
      <c r="A21" s="78"/>
      <c r="B21" s="5" t="s">
        <v>81</v>
      </c>
      <c r="C21" s="20">
        <v>0.2736111111111111</v>
      </c>
      <c r="D21" s="19">
        <f t="shared" si="6"/>
        <v>0.2972222222222222</v>
      </c>
      <c r="E21" s="6">
        <v>0.5708333333333333</v>
      </c>
      <c r="F21" s="19">
        <f t="shared" si="7"/>
        <v>0.3159722222222223</v>
      </c>
      <c r="G21" s="134">
        <f t="shared" si="8"/>
        <v>0.8868055555555556</v>
      </c>
      <c r="H21" s="21">
        <f t="shared" si="9"/>
        <v>0.3065972222222223</v>
      </c>
      <c r="I21" s="29">
        <v>0.8868055555555556</v>
      </c>
      <c r="J21" s="6">
        <f t="shared" si="10"/>
        <v>0.2837777777777778</v>
      </c>
      <c r="K21" s="163">
        <v>26</v>
      </c>
      <c r="L21" s="239" t="s">
        <v>97</v>
      </c>
    </row>
    <row r="22" spans="1:12" ht="25.5" customHeight="1">
      <c r="A22" s="78"/>
      <c r="B22" s="5" t="s">
        <v>86</v>
      </c>
      <c r="C22" s="20">
        <v>0.27708333333333335</v>
      </c>
      <c r="D22" s="19">
        <f t="shared" si="6"/>
        <v>0.31319444444444444</v>
      </c>
      <c r="E22" s="6">
        <v>0.5902777777777778</v>
      </c>
      <c r="F22" s="19">
        <f t="shared" si="7"/>
        <v>0.33958333333333335</v>
      </c>
      <c r="G22" s="134">
        <f t="shared" si="8"/>
        <v>0.9298611111111111</v>
      </c>
      <c r="H22" s="21">
        <f t="shared" si="9"/>
        <v>0.3263888888888889</v>
      </c>
      <c r="I22" s="29">
        <v>0.9298611111111111</v>
      </c>
      <c r="J22" s="6">
        <f t="shared" si="10"/>
        <v>0.2975555555555556</v>
      </c>
      <c r="K22" s="70">
        <v>38</v>
      </c>
      <c r="L22" s="139" t="s">
        <v>0</v>
      </c>
    </row>
    <row r="23" spans="1:12" ht="25.5" customHeight="1">
      <c r="A23" s="78"/>
      <c r="B23" s="5" t="s">
        <v>178</v>
      </c>
      <c r="C23" s="20">
        <v>0.2847222222222222</v>
      </c>
      <c r="D23" s="19">
        <f t="shared" si="6"/>
        <v>0.3138888888888889</v>
      </c>
      <c r="E23" s="6">
        <v>0.5986111111111111</v>
      </c>
      <c r="F23" s="19">
        <f t="shared" si="7"/>
        <v>0.3374999999999999</v>
      </c>
      <c r="G23" s="134">
        <f t="shared" si="8"/>
        <v>0.936111111111111</v>
      </c>
      <c r="H23" s="21">
        <f t="shared" si="9"/>
        <v>0.3256944444444444</v>
      </c>
      <c r="I23" s="29">
        <v>0.936111111111111</v>
      </c>
      <c r="J23" s="6">
        <f t="shared" si="10"/>
        <v>0.2995555555555555</v>
      </c>
      <c r="K23" s="70">
        <v>39</v>
      </c>
      <c r="L23" s="139" t="s">
        <v>224</v>
      </c>
    </row>
    <row r="24" spans="1:12" ht="25.5" customHeight="1">
      <c r="A24" s="78"/>
      <c r="B24" s="5" t="s">
        <v>170</v>
      </c>
      <c r="C24" s="20">
        <v>0.2847222222222222</v>
      </c>
      <c r="D24" s="19">
        <f t="shared" si="6"/>
        <v>0.3402777777777778</v>
      </c>
      <c r="E24" s="6">
        <v>0.625</v>
      </c>
      <c r="F24" s="19">
        <f t="shared" si="7"/>
        <v>0.3784722222222221</v>
      </c>
      <c r="G24" s="134">
        <f t="shared" si="8"/>
        <v>1.003472222222222</v>
      </c>
      <c r="H24" s="21">
        <f t="shared" si="9"/>
        <v>0.35937499999999994</v>
      </c>
      <c r="I24" s="29" t="s">
        <v>230</v>
      </c>
      <c r="J24" s="6">
        <f t="shared" si="10"/>
        <v>0.32111111111111107</v>
      </c>
      <c r="K24" s="70">
        <v>45</v>
      </c>
      <c r="L24" s="139" t="s">
        <v>0</v>
      </c>
    </row>
    <row r="25" spans="1:12" ht="25.5" customHeight="1">
      <c r="A25" s="78"/>
      <c r="B25" s="5" t="s">
        <v>103</v>
      </c>
      <c r="C25" s="20">
        <v>0.26944444444444443</v>
      </c>
      <c r="D25" s="19">
        <f t="shared" si="6"/>
        <v>0.3694444444444445</v>
      </c>
      <c r="E25" s="6">
        <v>0.638888888888889</v>
      </c>
      <c r="F25" s="19">
        <f t="shared" si="7"/>
        <v>0.47291666666666654</v>
      </c>
      <c r="G25" s="134">
        <f t="shared" si="8"/>
        <v>1.1118055555555555</v>
      </c>
      <c r="H25" s="21">
        <f t="shared" si="9"/>
        <v>0.42118055555555556</v>
      </c>
      <c r="I25" s="29" t="s">
        <v>120</v>
      </c>
      <c r="J25" s="6">
        <f t="shared" si="10"/>
        <v>0.35577777777777775</v>
      </c>
      <c r="K25" s="75">
        <v>48</v>
      </c>
      <c r="L25" s="139" t="s">
        <v>0</v>
      </c>
    </row>
    <row r="26" spans="2:12" ht="26.25" customHeight="1" thickBot="1">
      <c r="B26" s="12"/>
      <c r="C26" s="243" t="s">
        <v>231</v>
      </c>
      <c r="D26" s="67"/>
      <c r="E26" s="134" t="s">
        <v>0</v>
      </c>
      <c r="F26" s="244" t="s">
        <v>232</v>
      </c>
      <c r="G26" s="134"/>
      <c r="H26" s="148"/>
      <c r="I26" s="29"/>
      <c r="J26" s="162" t="s">
        <v>82</v>
      </c>
      <c r="K26" s="238">
        <v>51</v>
      </c>
      <c r="L26" s="14" t="s">
        <v>0</v>
      </c>
    </row>
    <row r="27" spans="2:11" ht="19.5" customHeight="1" thickBot="1" thickTop="1">
      <c r="B27" s="88" t="s">
        <v>28</v>
      </c>
      <c r="C27" s="82" t="s">
        <v>7</v>
      </c>
      <c r="D27" s="82" t="s">
        <v>0</v>
      </c>
      <c r="E27" s="83" t="s">
        <v>0</v>
      </c>
      <c r="F27" s="84" t="s">
        <v>0</v>
      </c>
      <c r="G27" s="84"/>
      <c r="H27" s="85"/>
      <c r="I27" s="86" t="s">
        <v>3</v>
      </c>
      <c r="J27" s="89" t="s">
        <v>161</v>
      </c>
      <c r="K27" s="92" t="s">
        <v>35</v>
      </c>
    </row>
    <row r="28" spans="2:11" ht="27" customHeight="1" thickTop="1">
      <c r="B28" s="5" t="s">
        <v>116</v>
      </c>
      <c r="C28" s="20">
        <v>0.2590277777777778</v>
      </c>
      <c r="D28" s="19"/>
      <c r="E28" s="6"/>
      <c r="F28" s="19"/>
      <c r="G28" s="6"/>
      <c r="H28" s="11"/>
      <c r="I28" s="64">
        <v>0.5027777777777778</v>
      </c>
      <c r="J28" s="6">
        <f>(+I28/3000)*1600</f>
        <v>0.26814814814814814</v>
      </c>
      <c r="K28" s="70">
        <v>9</v>
      </c>
    </row>
    <row r="29" spans="2:11" ht="27" customHeight="1">
      <c r="B29" s="5" t="s">
        <v>105</v>
      </c>
      <c r="C29" s="20">
        <v>0.28680555555555554</v>
      </c>
      <c r="D29" s="19"/>
      <c r="E29" s="6"/>
      <c r="F29" s="19"/>
      <c r="G29" s="6"/>
      <c r="H29" s="11"/>
      <c r="I29" s="64"/>
      <c r="J29" s="6"/>
      <c r="K29" s="70"/>
    </row>
    <row r="30" spans="2:11" ht="27" customHeight="1">
      <c r="B30" s="5" t="s">
        <v>129</v>
      </c>
      <c r="C30" s="20">
        <v>0.3034722222222222</v>
      </c>
      <c r="D30" s="19"/>
      <c r="E30" s="6"/>
      <c r="F30" s="19"/>
      <c r="G30" s="6"/>
      <c r="H30" s="11"/>
      <c r="I30" s="64">
        <v>0.5944444444444444</v>
      </c>
      <c r="J30" s="6">
        <f>(+I30/3000)*1600</f>
        <v>0.317037037037037</v>
      </c>
      <c r="K30" s="70">
        <v>37</v>
      </c>
    </row>
    <row r="31" spans="2:11" ht="27" customHeight="1">
      <c r="B31" s="5" t="s">
        <v>179</v>
      </c>
      <c r="C31" s="20">
        <v>0.31180555555555556</v>
      </c>
      <c r="D31" s="19"/>
      <c r="E31" s="6"/>
      <c r="F31" s="19"/>
      <c r="G31" s="6"/>
      <c r="H31" s="11"/>
      <c r="I31" s="64">
        <v>0.6270833333333333</v>
      </c>
      <c r="J31" s="6">
        <f>(+I31/3000)*1600</f>
        <v>0.33444444444444443</v>
      </c>
      <c r="K31" s="70">
        <v>48</v>
      </c>
    </row>
    <row r="32" spans="2:11" ht="20.25" customHeight="1" thickBot="1">
      <c r="B32" s="12"/>
      <c r="C32" s="220" t="s">
        <v>0</v>
      </c>
      <c r="D32" s="205" t="s">
        <v>0</v>
      </c>
      <c r="E32" s="215" t="s">
        <v>0</v>
      </c>
      <c r="F32" s="59"/>
      <c r="G32" s="59"/>
      <c r="H32" s="9"/>
      <c r="I32" s="60"/>
      <c r="J32" s="161" t="s">
        <v>82</v>
      </c>
      <c r="K32" s="216">
        <v>55</v>
      </c>
    </row>
    <row r="33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9"/>
  <sheetViews>
    <sheetView zoomScale="80" zoomScaleNormal="80" zoomScalePageLayoutView="0" workbookViewId="0" topLeftCell="A4">
      <selection activeCell="J12" sqref="J12"/>
    </sheetView>
  </sheetViews>
  <sheetFormatPr defaultColWidth="9.140625" defaultRowHeight="12.75"/>
  <cols>
    <col min="1" max="1" width="3.00390625" style="0" customWidth="1"/>
    <col min="2" max="2" width="18.57421875" style="0" customWidth="1"/>
    <col min="4" max="4" width="0.2890625" style="0" customWidth="1"/>
    <col min="5" max="5" width="7.00390625" style="0" hidden="1" customWidth="1"/>
    <col min="6" max="6" width="14.140625" style="0" hidden="1" customWidth="1"/>
    <col min="7" max="9" width="14.140625" style="0" customWidth="1"/>
    <col min="10" max="10" width="11.8515625" style="0" customWidth="1"/>
    <col min="11" max="11" width="8.140625" style="0" customWidth="1"/>
    <col min="12" max="12" width="10.7109375" style="0" customWidth="1"/>
    <col min="13" max="13" width="0.13671875" style="0" customWidth="1"/>
    <col min="14" max="14" width="10.7109375" style="0" customWidth="1"/>
  </cols>
  <sheetData>
    <row r="2" ht="13.5" thickBot="1"/>
    <row r="3" spans="2:11" ht="16.5" thickTop="1">
      <c r="B3" s="53" t="s">
        <v>233</v>
      </c>
      <c r="C3" s="43" t="s">
        <v>0</v>
      </c>
      <c r="D3" s="43"/>
      <c r="E3" s="43"/>
      <c r="F3" s="43"/>
      <c r="G3" s="43"/>
      <c r="H3" s="44"/>
      <c r="I3" s="54" t="s">
        <v>90</v>
      </c>
      <c r="J3" s="43"/>
      <c r="K3" s="47"/>
    </row>
    <row r="4" spans="2:12" ht="15.75">
      <c r="B4" s="55" t="s">
        <v>243</v>
      </c>
      <c r="C4" s="2"/>
      <c r="D4" s="2"/>
      <c r="E4" s="2" t="s">
        <v>0</v>
      </c>
      <c r="F4" s="28" t="s">
        <v>0</v>
      </c>
      <c r="G4" s="2"/>
      <c r="H4" s="3"/>
      <c r="I4" s="37" t="s">
        <v>0</v>
      </c>
      <c r="J4" s="2"/>
      <c r="K4" s="49"/>
      <c r="L4" s="13"/>
    </row>
    <row r="5" spans="2:12" ht="14.25" customHeight="1" thickBot="1">
      <c r="B5" s="55" t="s">
        <v>235</v>
      </c>
      <c r="C5" s="2"/>
      <c r="D5" s="2"/>
      <c r="E5" s="2" t="s">
        <v>0</v>
      </c>
      <c r="F5" s="28"/>
      <c r="G5" s="240"/>
      <c r="H5" s="3"/>
      <c r="I5" s="37"/>
      <c r="J5" s="2"/>
      <c r="K5" s="49"/>
      <c r="L5" s="13"/>
    </row>
    <row r="6" spans="2:12" ht="17.25" thickBot="1" thickTop="1">
      <c r="B6" s="170" t="s">
        <v>27</v>
      </c>
      <c r="C6" s="171" t="s">
        <v>1</v>
      </c>
      <c r="D6" s="171" t="s">
        <v>2</v>
      </c>
      <c r="E6" s="87" t="s">
        <v>10</v>
      </c>
      <c r="F6" s="171" t="s">
        <v>11</v>
      </c>
      <c r="G6" s="34" t="s">
        <v>12</v>
      </c>
      <c r="H6" s="172" t="s">
        <v>19</v>
      </c>
      <c r="I6" s="173" t="s">
        <v>3</v>
      </c>
      <c r="J6" s="87" t="s">
        <v>4</v>
      </c>
      <c r="K6" s="92" t="s">
        <v>35</v>
      </c>
      <c r="L6" s="13"/>
    </row>
    <row r="7" spans="1:13" ht="28.5" customHeight="1" thickTop="1">
      <c r="A7" s="78"/>
      <c r="B7" s="5" t="s">
        <v>37</v>
      </c>
      <c r="C7" s="20">
        <v>0.21805555555555556</v>
      </c>
      <c r="D7" s="19"/>
      <c r="E7" s="6"/>
      <c r="F7" s="134" t="s">
        <v>0</v>
      </c>
      <c r="G7" s="134">
        <f aca="true" t="shared" si="0" ref="G7:G23">+I7-M7</f>
        <v>0.6908602150537635</v>
      </c>
      <c r="H7" s="21">
        <f aca="true" t="shared" si="1" ref="H7:H23">+(G7-C7)/2</f>
        <v>0.23640232974910397</v>
      </c>
      <c r="I7" s="22">
        <v>0.7138888888888889</v>
      </c>
      <c r="J7" s="6">
        <f aca="true" t="shared" si="2" ref="J7:J23">(+I7/5000)*1600</f>
        <v>0.22844444444444445</v>
      </c>
      <c r="K7" s="80">
        <v>11</v>
      </c>
      <c r="L7" s="14"/>
      <c r="M7" s="6">
        <f aca="true" t="shared" si="3" ref="M7:M17">(+I7/3.1)*0.1</f>
        <v>0.02302867383512545</v>
      </c>
    </row>
    <row r="8" spans="1:13" ht="28.5" customHeight="1">
      <c r="A8" s="78"/>
      <c r="B8" s="5" t="s">
        <v>41</v>
      </c>
      <c r="C8" s="20">
        <v>0.2263888888888889</v>
      </c>
      <c r="D8" s="19"/>
      <c r="E8" s="6"/>
      <c r="F8" s="19"/>
      <c r="G8" s="134">
        <f t="shared" si="0"/>
        <v>0.6975806451612903</v>
      </c>
      <c r="H8" s="21">
        <f t="shared" si="1"/>
        <v>0.2355958781362007</v>
      </c>
      <c r="I8" s="29">
        <v>0.7208333333333333</v>
      </c>
      <c r="J8" s="6">
        <f t="shared" si="2"/>
        <v>0.23066666666666666</v>
      </c>
      <c r="K8" s="80">
        <v>14</v>
      </c>
      <c r="L8" s="14"/>
      <c r="M8" s="6">
        <f t="shared" si="3"/>
        <v>0.023252688172043012</v>
      </c>
    </row>
    <row r="9" spans="1:13" ht="28.5" customHeight="1">
      <c r="A9" s="78"/>
      <c r="B9" s="5" t="s">
        <v>18</v>
      </c>
      <c r="C9" s="20">
        <v>0.22430555555555556</v>
      </c>
      <c r="D9" s="19"/>
      <c r="E9" s="6"/>
      <c r="F9" s="19"/>
      <c r="G9" s="134">
        <f t="shared" si="0"/>
        <v>0.700268817204301</v>
      </c>
      <c r="H9" s="21">
        <f t="shared" si="1"/>
        <v>0.23798163082437274</v>
      </c>
      <c r="I9" s="29">
        <v>0.7236111111111111</v>
      </c>
      <c r="J9" s="6">
        <f t="shared" si="2"/>
        <v>0.23155555555555554</v>
      </c>
      <c r="K9" s="80">
        <v>17</v>
      </c>
      <c r="L9" s="14"/>
      <c r="M9" s="6">
        <f t="shared" si="3"/>
        <v>0.023342293906810037</v>
      </c>
    </row>
    <row r="10" spans="1:13" ht="28.5" customHeight="1">
      <c r="A10" s="78"/>
      <c r="B10" s="5" t="s">
        <v>38</v>
      </c>
      <c r="C10" s="20">
        <v>0.2263888888888889</v>
      </c>
      <c r="D10" s="19"/>
      <c r="E10" s="6"/>
      <c r="F10" s="19"/>
      <c r="G10" s="134">
        <f t="shared" si="0"/>
        <v>0.715725806451613</v>
      </c>
      <c r="H10" s="21">
        <f t="shared" si="1"/>
        <v>0.24466845878136206</v>
      </c>
      <c r="I10" s="29">
        <v>0.7395833333333334</v>
      </c>
      <c r="J10" s="6">
        <f t="shared" si="2"/>
        <v>0.23666666666666666</v>
      </c>
      <c r="K10" s="80">
        <v>25</v>
      </c>
      <c r="L10" s="14"/>
      <c r="M10" s="6">
        <f t="shared" si="3"/>
        <v>0.023857526881720433</v>
      </c>
    </row>
    <row r="11" spans="1:13" ht="28.5" customHeight="1">
      <c r="A11" s="78"/>
      <c r="B11" s="5" t="s">
        <v>76</v>
      </c>
      <c r="C11" s="20">
        <v>0.22430555555555556</v>
      </c>
      <c r="D11" s="19"/>
      <c r="E11" s="6"/>
      <c r="F11" s="19"/>
      <c r="G11" s="134">
        <f t="shared" si="0"/>
        <v>0.739247311827957</v>
      </c>
      <c r="H11" s="21">
        <f t="shared" si="1"/>
        <v>0.25747087813620073</v>
      </c>
      <c r="I11" s="29">
        <v>0.7638888888888888</v>
      </c>
      <c r="J11" s="6">
        <f t="shared" si="2"/>
        <v>0.24444444444444444</v>
      </c>
      <c r="K11" s="80">
        <v>35</v>
      </c>
      <c r="L11" s="14"/>
      <c r="M11" s="6">
        <f t="shared" si="3"/>
        <v>0.024641577060931896</v>
      </c>
    </row>
    <row r="12" spans="1:13" ht="28.5" customHeight="1">
      <c r="A12" s="78"/>
      <c r="B12" s="5" t="s">
        <v>33</v>
      </c>
      <c r="C12" s="20">
        <v>0.23680555555555557</v>
      </c>
      <c r="D12" s="19"/>
      <c r="E12" s="6"/>
      <c r="F12" s="19"/>
      <c r="G12" s="134">
        <f t="shared" si="0"/>
        <v>0.7439516129032258</v>
      </c>
      <c r="H12" s="21">
        <f t="shared" si="1"/>
        <v>0.2535730286738351</v>
      </c>
      <c r="I12" s="29">
        <v>0.7687499999999999</v>
      </c>
      <c r="J12" s="6">
        <f t="shared" si="2"/>
        <v>0.246</v>
      </c>
      <c r="K12" s="80">
        <v>40</v>
      </c>
      <c r="L12" s="14"/>
      <c r="M12" s="6">
        <f t="shared" si="3"/>
        <v>0.02479838709677419</v>
      </c>
    </row>
    <row r="13" spans="1:13" ht="28.5" customHeight="1">
      <c r="A13" s="78"/>
      <c r="B13" s="5" t="s">
        <v>50</v>
      </c>
      <c r="C13" s="20">
        <v>0.23819444444444446</v>
      </c>
      <c r="D13" s="19"/>
      <c r="E13" s="6"/>
      <c r="F13" s="19"/>
      <c r="G13" s="134">
        <f t="shared" si="0"/>
        <v>0.7614247311827956</v>
      </c>
      <c r="H13" s="21">
        <f t="shared" si="1"/>
        <v>0.2616151433691756</v>
      </c>
      <c r="I13" s="29">
        <v>0.7868055555555555</v>
      </c>
      <c r="J13" s="6">
        <f t="shared" si="2"/>
        <v>0.25177777777777777</v>
      </c>
      <c r="K13" s="80">
        <v>50</v>
      </c>
      <c r="L13" s="14"/>
      <c r="M13" s="6">
        <f t="shared" si="3"/>
        <v>0.025380824372759854</v>
      </c>
    </row>
    <row r="14" spans="1:13" ht="28.5" customHeight="1">
      <c r="A14" s="78"/>
      <c r="B14" s="5" t="s">
        <v>34</v>
      </c>
      <c r="C14" s="20">
        <v>0.2333333333333333</v>
      </c>
      <c r="D14" s="19"/>
      <c r="E14" s="6"/>
      <c r="F14" s="19"/>
      <c r="G14" s="134">
        <f t="shared" si="0"/>
        <v>0.7930107526881721</v>
      </c>
      <c r="H14" s="21">
        <f t="shared" si="1"/>
        <v>0.2798387096774194</v>
      </c>
      <c r="I14" s="29">
        <v>0.8194444444444445</v>
      </c>
      <c r="J14" s="6">
        <f t="shared" si="2"/>
        <v>0.26222222222222225</v>
      </c>
      <c r="K14" s="80">
        <v>74</v>
      </c>
      <c r="L14" s="14"/>
      <c r="M14" s="6">
        <f t="shared" si="3"/>
        <v>0.026433691756272405</v>
      </c>
    </row>
    <row r="15" spans="1:13" ht="28.5" customHeight="1">
      <c r="A15" s="78"/>
      <c r="B15" s="5" t="s">
        <v>147</v>
      </c>
      <c r="C15" s="20">
        <v>0.25277777777777777</v>
      </c>
      <c r="D15" s="19"/>
      <c r="E15" s="6"/>
      <c r="F15" s="19"/>
      <c r="G15" s="134">
        <f t="shared" si="0"/>
        <v>0.7936827956989247</v>
      </c>
      <c r="H15" s="21">
        <f t="shared" si="1"/>
        <v>0.2704525089605735</v>
      </c>
      <c r="I15" s="29">
        <v>0.8201388888888889</v>
      </c>
      <c r="J15" s="6">
        <f t="shared" si="2"/>
        <v>0.2624444444444444</v>
      </c>
      <c r="K15" s="80">
        <v>75</v>
      </c>
      <c r="L15" s="139"/>
      <c r="M15" s="6">
        <f t="shared" si="3"/>
        <v>0.02645609318996416</v>
      </c>
    </row>
    <row r="16" spans="1:13" ht="28.5" customHeight="1">
      <c r="A16" s="78"/>
      <c r="B16" s="5" t="s">
        <v>126</v>
      </c>
      <c r="C16" s="20">
        <v>0.25277777777777777</v>
      </c>
      <c r="D16" s="19"/>
      <c r="E16" s="6"/>
      <c r="F16" s="19"/>
      <c r="G16" s="134">
        <f t="shared" si="0"/>
        <v>0.7983870967741936</v>
      </c>
      <c r="H16" s="21">
        <f t="shared" si="1"/>
        <v>0.2728046594982079</v>
      </c>
      <c r="I16" s="29">
        <v>0.8250000000000001</v>
      </c>
      <c r="J16" s="6">
        <f t="shared" si="2"/>
        <v>0.26400000000000007</v>
      </c>
      <c r="K16" s="80">
        <v>80</v>
      </c>
      <c r="L16" s="14"/>
      <c r="M16" s="6">
        <f t="shared" si="3"/>
        <v>0.026612903225806457</v>
      </c>
    </row>
    <row r="17" spans="1:13" ht="28.5" customHeight="1">
      <c r="A17" s="78"/>
      <c r="B17" s="5" t="s">
        <v>101</v>
      </c>
      <c r="C17" s="20">
        <v>0.2569444444444445</v>
      </c>
      <c r="D17" s="19"/>
      <c r="E17" s="6"/>
      <c r="F17" s="19"/>
      <c r="G17" s="134">
        <f t="shared" si="0"/>
        <v>0.8151881720430106</v>
      </c>
      <c r="H17" s="21">
        <f t="shared" si="1"/>
        <v>0.27912186379928305</v>
      </c>
      <c r="I17" s="40">
        <v>0.842361111111111</v>
      </c>
      <c r="J17" s="6">
        <f t="shared" si="2"/>
        <v>0.26955555555555555</v>
      </c>
      <c r="K17" s="75">
        <v>97</v>
      </c>
      <c r="L17" s="139"/>
      <c r="M17" s="6">
        <f t="shared" si="3"/>
        <v>0.027172939068100355</v>
      </c>
    </row>
    <row r="18" spans="1:12" ht="25.5" customHeight="1">
      <c r="A18" s="78"/>
      <c r="B18" s="5" t="s">
        <v>87</v>
      </c>
      <c r="C18" s="20">
        <v>0.25277777777777777</v>
      </c>
      <c r="D18" s="19"/>
      <c r="E18" s="6"/>
      <c r="F18" s="19"/>
      <c r="G18" s="134">
        <f t="shared" si="0"/>
        <v>0.8562500000000001</v>
      </c>
      <c r="H18" s="21">
        <f t="shared" si="1"/>
        <v>0.30173611111111115</v>
      </c>
      <c r="I18" s="29">
        <v>0.8562500000000001</v>
      </c>
      <c r="J18" s="6">
        <f t="shared" si="2"/>
        <v>0.274</v>
      </c>
      <c r="K18" s="80">
        <v>101</v>
      </c>
      <c r="L18" s="139"/>
    </row>
    <row r="19" spans="1:12" ht="25.5" customHeight="1">
      <c r="A19" s="78"/>
      <c r="B19" s="5" t="s">
        <v>102</v>
      </c>
      <c r="C19" s="20">
        <v>0.26875</v>
      </c>
      <c r="D19" s="19"/>
      <c r="E19" s="6"/>
      <c r="F19" s="19"/>
      <c r="G19" s="134">
        <f t="shared" si="0"/>
        <v>0.8715277777777778</v>
      </c>
      <c r="H19" s="21">
        <f t="shared" si="1"/>
        <v>0.30138888888888893</v>
      </c>
      <c r="I19" s="29">
        <v>0.8715277777777778</v>
      </c>
      <c r="J19" s="6">
        <f t="shared" si="2"/>
        <v>0.2788888888888889</v>
      </c>
      <c r="K19" s="75">
        <v>105</v>
      </c>
      <c r="L19" s="139"/>
    </row>
    <row r="20" spans="1:12" ht="25.5" customHeight="1">
      <c r="A20" s="78"/>
      <c r="B20" s="5" t="s">
        <v>81</v>
      </c>
      <c r="C20" s="20">
        <v>0.26875</v>
      </c>
      <c r="D20" s="19"/>
      <c r="E20" s="6"/>
      <c r="F20" s="19"/>
      <c r="G20" s="134">
        <f t="shared" si="0"/>
        <v>0.876388888888889</v>
      </c>
      <c r="H20" s="21">
        <f t="shared" si="1"/>
        <v>0.30381944444444453</v>
      </c>
      <c r="I20" s="29">
        <v>0.876388888888889</v>
      </c>
      <c r="J20" s="6">
        <f t="shared" si="2"/>
        <v>0.2804444444444445</v>
      </c>
      <c r="K20" s="163">
        <v>108</v>
      </c>
      <c r="L20" s="239"/>
    </row>
    <row r="21" spans="1:12" ht="25.5" customHeight="1">
      <c r="A21" s="78"/>
      <c r="B21" s="5" t="s">
        <v>178</v>
      </c>
      <c r="C21" s="20">
        <v>0.28055555555555556</v>
      </c>
      <c r="D21" s="19"/>
      <c r="E21" s="6"/>
      <c r="F21" s="19"/>
      <c r="G21" s="134">
        <f t="shared" si="0"/>
        <v>0.9284722222222223</v>
      </c>
      <c r="H21" s="21">
        <f t="shared" si="1"/>
        <v>0.32395833333333335</v>
      </c>
      <c r="I21" s="29">
        <v>0.9284722222222223</v>
      </c>
      <c r="J21" s="6">
        <f t="shared" si="2"/>
        <v>0.2971111111111111</v>
      </c>
      <c r="K21" s="70">
        <v>131</v>
      </c>
      <c r="L21" s="139"/>
    </row>
    <row r="22" spans="1:12" ht="25.5" customHeight="1">
      <c r="A22" s="78"/>
      <c r="B22" s="5" t="s">
        <v>86</v>
      </c>
      <c r="C22" s="20"/>
      <c r="D22" s="19"/>
      <c r="E22" s="6"/>
      <c r="F22" s="19"/>
      <c r="G22" s="134">
        <f t="shared" si="0"/>
        <v>0.9444444444444445</v>
      </c>
      <c r="H22" s="21">
        <f t="shared" si="1"/>
        <v>0.47222222222222227</v>
      </c>
      <c r="I22" s="29">
        <v>0.9444444444444445</v>
      </c>
      <c r="J22" s="6">
        <f t="shared" si="2"/>
        <v>0.3022222222222223</v>
      </c>
      <c r="K22" s="70">
        <v>139</v>
      </c>
      <c r="L22" s="139"/>
    </row>
    <row r="23" spans="1:12" ht="25.5" customHeight="1">
      <c r="A23" s="78"/>
      <c r="B23" s="5" t="s">
        <v>170</v>
      </c>
      <c r="C23" s="20">
        <v>0.2777777777777778</v>
      </c>
      <c r="D23" s="19"/>
      <c r="E23" s="6"/>
      <c r="F23" s="19"/>
      <c r="G23" s="134">
        <f t="shared" si="0"/>
        <v>0.9506944444444444</v>
      </c>
      <c r="H23" s="21">
        <f t="shared" si="1"/>
        <v>0.3364583333333333</v>
      </c>
      <c r="I23" s="29">
        <v>0.9506944444444444</v>
      </c>
      <c r="J23" s="6">
        <f t="shared" si="2"/>
        <v>0.3042222222222222</v>
      </c>
      <c r="K23" s="70">
        <v>140</v>
      </c>
      <c r="L23" s="139"/>
    </row>
    <row r="24" spans="2:12" ht="33.75" customHeight="1" thickBot="1">
      <c r="B24" s="245" t="s">
        <v>242</v>
      </c>
      <c r="C24" s="243" t="s">
        <v>236</v>
      </c>
      <c r="D24" s="67"/>
      <c r="E24" s="134" t="s">
        <v>0</v>
      </c>
      <c r="F24" s="244" t="s">
        <v>237</v>
      </c>
      <c r="G24" s="134"/>
      <c r="H24" s="148" t="s">
        <v>241</v>
      </c>
      <c r="I24" s="29"/>
      <c r="J24" s="162" t="s">
        <v>82</v>
      </c>
      <c r="K24" s="238">
        <v>145</v>
      </c>
      <c r="L24" s="14"/>
    </row>
    <row r="25" spans="2:11" ht="19.5" customHeight="1" thickBot="1" thickTop="1">
      <c r="B25" s="88" t="s">
        <v>28</v>
      </c>
      <c r="C25" s="82" t="s">
        <v>7</v>
      </c>
      <c r="D25" s="82" t="s">
        <v>0</v>
      </c>
      <c r="E25" s="83" t="s">
        <v>0</v>
      </c>
      <c r="F25" s="84" t="s">
        <v>0</v>
      </c>
      <c r="G25" s="84"/>
      <c r="H25" s="85"/>
      <c r="I25" s="86" t="s">
        <v>3</v>
      </c>
      <c r="J25" s="89" t="s">
        <v>161</v>
      </c>
      <c r="K25" s="92" t="s">
        <v>35</v>
      </c>
    </row>
    <row r="26" spans="2:11" ht="27" customHeight="1" thickTop="1">
      <c r="B26" s="5" t="s">
        <v>105</v>
      </c>
      <c r="C26" s="20">
        <v>0.2798611111111111</v>
      </c>
      <c r="D26" s="19"/>
      <c r="E26" s="6"/>
      <c r="F26" s="19"/>
      <c r="G26" s="6"/>
      <c r="H26" s="11"/>
      <c r="I26" s="64">
        <v>0.5479166666666667</v>
      </c>
      <c r="J26" s="6"/>
      <c r="K26" s="70">
        <v>34</v>
      </c>
    </row>
    <row r="27" spans="2:11" ht="27" customHeight="1">
      <c r="B27" s="5" t="s">
        <v>129</v>
      </c>
      <c r="C27" s="20">
        <v>0.32569444444444445</v>
      </c>
      <c r="D27" s="19"/>
      <c r="E27" s="6"/>
      <c r="F27" s="19"/>
      <c r="G27" s="6"/>
      <c r="H27" s="11"/>
      <c r="I27" s="64">
        <v>0.6791666666666667</v>
      </c>
      <c r="J27" s="6"/>
      <c r="K27" s="70">
        <v>66</v>
      </c>
    </row>
    <row r="28" spans="2:11" ht="27" customHeight="1">
      <c r="B28" s="5" t="s">
        <v>179</v>
      </c>
      <c r="C28" s="20">
        <v>0.3125</v>
      </c>
      <c r="D28" s="19"/>
      <c r="E28" s="6"/>
      <c r="F28" s="19"/>
      <c r="G28" s="6"/>
      <c r="H28" s="11"/>
      <c r="I28" s="64">
        <v>0.6340277777777777</v>
      </c>
      <c r="J28" s="6"/>
      <c r="K28" s="70">
        <v>64</v>
      </c>
    </row>
    <row r="29" spans="2:11" ht="20.25" customHeight="1" thickBot="1">
      <c r="B29" s="12"/>
      <c r="C29" s="220" t="s">
        <v>0</v>
      </c>
      <c r="D29" s="205" t="s">
        <v>0</v>
      </c>
      <c r="E29" s="215" t="s">
        <v>0</v>
      </c>
      <c r="F29" s="59"/>
      <c r="G29" s="59"/>
      <c r="H29" s="9"/>
      <c r="I29" s="60"/>
      <c r="J29" s="161" t="s">
        <v>82</v>
      </c>
      <c r="K29" s="216">
        <v>72</v>
      </c>
    </row>
    <row r="30" ht="13.5" thickTop="1"/>
  </sheetData>
  <sheetProtection/>
  <printOptions/>
  <pageMargins left="0.25" right="0.25" top="0.5" bottom="0.5" header="0.3" footer="0.3"/>
  <pageSetup fitToHeight="1" fitToWidth="1"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zoomScale="75" zoomScaleNormal="75" zoomScalePageLayoutView="0" workbookViewId="0" topLeftCell="A5">
      <selection activeCell="H10" sqref="H10"/>
    </sheetView>
  </sheetViews>
  <sheetFormatPr defaultColWidth="9.140625" defaultRowHeight="12.75"/>
  <cols>
    <col min="1" max="1" width="2.421875" style="0" customWidth="1"/>
    <col min="2" max="2" width="20.00390625" style="0" customWidth="1"/>
    <col min="3" max="3" width="10.00390625" style="0" customWidth="1"/>
    <col min="5" max="5" width="12.140625" style="0" customWidth="1"/>
    <col min="6" max="6" width="13.00390625" style="0" customWidth="1"/>
    <col min="7" max="7" width="11.140625" style="0" customWidth="1"/>
    <col min="8" max="8" width="11.421875" style="0" customWidth="1"/>
    <col min="9" max="9" width="10.57421875" style="71" customWidth="1"/>
    <col min="10" max="10" width="10.7109375" style="0" customWidth="1"/>
  </cols>
  <sheetData>
    <row r="2" ht="13.5" thickBot="1"/>
    <row r="3" spans="2:9" ht="16.5" thickTop="1">
      <c r="B3" s="42" t="s">
        <v>233</v>
      </c>
      <c r="C3" s="43"/>
      <c r="D3" s="43"/>
      <c r="E3" s="43"/>
      <c r="F3" s="44"/>
      <c r="G3" s="45" t="s">
        <v>85</v>
      </c>
      <c r="H3" s="46"/>
      <c r="I3" s="72"/>
    </row>
    <row r="4" spans="2:9" ht="15.75">
      <c r="B4" s="48" t="s">
        <v>98</v>
      </c>
      <c r="C4" s="2"/>
      <c r="D4" s="2"/>
      <c r="E4" s="2"/>
      <c r="F4" s="3"/>
      <c r="G4" s="1" t="s">
        <v>0</v>
      </c>
      <c r="H4" s="77" t="s">
        <v>0</v>
      </c>
      <c r="I4" s="73"/>
    </row>
    <row r="5" spans="2:9" ht="13.5" customHeight="1">
      <c r="B5" s="48" t="s">
        <v>234</v>
      </c>
      <c r="C5" s="2"/>
      <c r="D5" s="2"/>
      <c r="E5" s="2"/>
      <c r="F5" s="3"/>
      <c r="G5" s="1"/>
      <c r="H5" s="4"/>
      <c r="I5" s="73"/>
    </row>
    <row r="6" spans="2:10" ht="16.5" thickBot="1">
      <c r="B6" s="65" t="s">
        <v>29</v>
      </c>
      <c r="C6" s="33" t="s">
        <v>1</v>
      </c>
      <c r="D6" s="33" t="s">
        <v>2</v>
      </c>
      <c r="E6" s="39" t="s">
        <v>24</v>
      </c>
      <c r="F6" s="35" t="s">
        <v>23</v>
      </c>
      <c r="G6" s="36" t="s">
        <v>3</v>
      </c>
      <c r="H6" s="39" t="s">
        <v>4</v>
      </c>
      <c r="I6" s="74" t="s">
        <v>35</v>
      </c>
      <c r="J6" s="13"/>
    </row>
    <row r="7" spans="1:10" ht="25.5" customHeight="1" thickTop="1">
      <c r="A7" s="78"/>
      <c r="B7" s="38" t="s">
        <v>77</v>
      </c>
      <c r="C7" s="20"/>
      <c r="D7" s="19"/>
      <c r="E7" s="94"/>
      <c r="F7" s="21"/>
      <c r="G7" s="23">
        <v>0.65</v>
      </c>
      <c r="H7" s="6">
        <f aca="true" t="shared" si="0" ref="H7:H22">(+G7/4000)*1600</f>
        <v>0.26</v>
      </c>
      <c r="I7" s="75">
        <v>3</v>
      </c>
      <c r="J7" s="146"/>
    </row>
    <row r="8" spans="1:10" ht="25.5" customHeight="1">
      <c r="A8" s="78"/>
      <c r="B8" s="38" t="s">
        <v>48</v>
      </c>
      <c r="C8" s="20"/>
      <c r="D8" s="19"/>
      <c r="E8" s="94"/>
      <c r="F8" s="21"/>
      <c r="G8" s="23">
        <v>0.6659722222222222</v>
      </c>
      <c r="H8" s="6">
        <f t="shared" si="0"/>
        <v>0.2663888888888889</v>
      </c>
      <c r="I8" s="75">
        <v>12</v>
      </c>
      <c r="J8" s="146"/>
    </row>
    <row r="9" spans="1:10" ht="25.5" customHeight="1">
      <c r="A9" s="78"/>
      <c r="B9" s="5" t="s">
        <v>64</v>
      </c>
      <c r="C9" s="20"/>
      <c r="D9" s="19"/>
      <c r="E9" s="94"/>
      <c r="F9" s="21"/>
      <c r="G9" s="23">
        <v>0.6895833333333333</v>
      </c>
      <c r="H9" s="6">
        <f t="shared" si="0"/>
        <v>0.2758333333333333</v>
      </c>
      <c r="I9" s="70">
        <v>23</v>
      </c>
      <c r="J9" s="146"/>
    </row>
    <row r="10" spans="1:10" ht="25.5" customHeight="1">
      <c r="A10" s="78"/>
      <c r="B10" s="5" t="s">
        <v>70</v>
      </c>
      <c r="C10" s="20"/>
      <c r="D10" s="19"/>
      <c r="E10" s="94"/>
      <c r="F10" s="21"/>
      <c r="G10" s="23">
        <v>0.6923611111111111</v>
      </c>
      <c r="H10" s="6">
        <f t="shared" si="0"/>
        <v>0.27694444444444444</v>
      </c>
      <c r="I10" s="70">
        <v>25</v>
      </c>
      <c r="J10" s="146"/>
    </row>
    <row r="11" spans="1:10" ht="25.5" customHeight="1">
      <c r="A11" s="78"/>
      <c r="B11" s="5" t="s">
        <v>65</v>
      </c>
      <c r="C11" s="20"/>
      <c r="D11" s="19"/>
      <c r="E11" s="94"/>
      <c r="F11" s="21"/>
      <c r="G11" s="23">
        <v>0.7104166666666667</v>
      </c>
      <c r="H11" s="6">
        <f t="shared" si="0"/>
        <v>0.2841666666666667</v>
      </c>
      <c r="I11" s="70">
        <v>37</v>
      </c>
      <c r="J11" s="146"/>
    </row>
    <row r="12" spans="1:10" ht="25.5" customHeight="1">
      <c r="A12" s="78"/>
      <c r="B12" s="5" t="s">
        <v>36</v>
      </c>
      <c r="C12" s="20"/>
      <c r="D12" s="19"/>
      <c r="E12" s="94"/>
      <c r="F12" s="21"/>
      <c r="G12" s="23">
        <v>0.7208333333333333</v>
      </c>
      <c r="H12" s="6">
        <f t="shared" si="0"/>
        <v>0.28833333333333333</v>
      </c>
      <c r="I12" s="70">
        <v>46</v>
      </c>
      <c r="J12" s="146"/>
    </row>
    <row r="13" spans="1:10" ht="25.5" customHeight="1">
      <c r="A13" s="78"/>
      <c r="B13" s="5" t="s">
        <v>109</v>
      </c>
      <c r="C13" s="20"/>
      <c r="D13" s="19"/>
      <c r="E13" s="94"/>
      <c r="F13" s="21"/>
      <c r="G13" s="23">
        <v>0.7277777777777777</v>
      </c>
      <c r="H13" s="6">
        <f t="shared" si="0"/>
        <v>0.2911111111111111</v>
      </c>
      <c r="I13" s="70">
        <v>57</v>
      </c>
      <c r="J13" s="146"/>
    </row>
    <row r="14" spans="1:10" ht="25.5" customHeight="1">
      <c r="A14" s="78"/>
      <c r="B14" s="5" t="s">
        <v>8</v>
      </c>
      <c r="C14" s="20"/>
      <c r="D14" s="19"/>
      <c r="E14" s="94"/>
      <c r="F14" s="21"/>
      <c r="G14" s="23">
        <v>0.7597222222222223</v>
      </c>
      <c r="H14" s="6">
        <f t="shared" si="0"/>
        <v>0.30388888888888893</v>
      </c>
      <c r="I14" s="70">
        <v>85</v>
      </c>
      <c r="J14" s="146"/>
    </row>
    <row r="15" spans="1:10" ht="25.5" customHeight="1">
      <c r="A15" s="78"/>
      <c r="B15" s="5" t="s">
        <v>108</v>
      </c>
      <c r="C15" s="20"/>
      <c r="D15" s="19"/>
      <c r="E15" s="94"/>
      <c r="F15" s="21"/>
      <c r="G15" s="23">
        <v>0.7638888888888888</v>
      </c>
      <c r="H15" s="6">
        <f t="shared" si="0"/>
        <v>0.3055555555555555</v>
      </c>
      <c r="I15" s="70">
        <v>88</v>
      </c>
      <c r="J15" s="146"/>
    </row>
    <row r="16" spans="1:10" ht="25.5" customHeight="1">
      <c r="A16" s="78"/>
      <c r="B16" s="5" t="s">
        <v>46</v>
      </c>
      <c r="C16" s="20"/>
      <c r="D16" s="19"/>
      <c r="E16" s="94"/>
      <c r="F16" s="21"/>
      <c r="G16" s="23">
        <v>0.7652777777777778</v>
      </c>
      <c r="H16" s="6">
        <f t="shared" si="0"/>
        <v>0.3061111111111111</v>
      </c>
      <c r="I16" s="70">
        <v>90</v>
      </c>
      <c r="J16" s="146"/>
    </row>
    <row r="17" spans="1:10" ht="25.5" customHeight="1">
      <c r="A17" s="78"/>
      <c r="B17" s="5" t="s">
        <v>79</v>
      </c>
      <c r="C17" s="20"/>
      <c r="D17" s="19"/>
      <c r="E17" s="94"/>
      <c r="F17" s="21"/>
      <c r="G17" s="23">
        <v>0.782638888888889</v>
      </c>
      <c r="H17" s="6">
        <f t="shared" si="0"/>
        <v>0.3130555555555556</v>
      </c>
      <c r="I17" s="70">
        <v>103</v>
      </c>
      <c r="J17" s="146"/>
    </row>
    <row r="18" spans="1:10" ht="25.5" customHeight="1">
      <c r="A18" s="78"/>
      <c r="B18" s="5" t="s">
        <v>74</v>
      </c>
      <c r="C18" s="20"/>
      <c r="D18" s="19"/>
      <c r="E18" s="94"/>
      <c r="F18" s="21"/>
      <c r="G18" s="23">
        <v>0.7833333333333333</v>
      </c>
      <c r="H18" s="6">
        <f t="shared" si="0"/>
        <v>0.31333333333333335</v>
      </c>
      <c r="I18" s="70">
        <v>104</v>
      </c>
      <c r="J18" s="146"/>
    </row>
    <row r="19" spans="1:10" ht="25.5" customHeight="1">
      <c r="A19" s="78"/>
      <c r="B19" s="5" t="s">
        <v>80</v>
      </c>
      <c r="C19" s="20"/>
      <c r="D19" s="19"/>
      <c r="E19" s="94"/>
      <c r="F19" s="21"/>
      <c r="G19" s="23">
        <v>0.7972222222222222</v>
      </c>
      <c r="H19" s="6">
        <f t="shared" si="0"/>
        <v>0.3188888888888889</v>
      </c>
      <c r="I19" s="70">
        <v>119</v>
      </c>
      <c r="J19" s="146"/>
    </row>
    <row r="20" spans="1:10" ht="25.5" customHeight="1">
      <c r="A20" s="78"/>
      <c r="B20" s="5" t="s">
        <v>107</v>
      </c>
      <c r="C20" s="20"/>
      <c r="D20" s="19"/>
      <c r="E20" s="94"/>
      <c r="F20" s="21"/>
      <c r="G20" s="23">
        <v>0.8368055555555555</v>
      </c>
      <c r="H20" s="6">
        <f t="shared" si="0"/>
        <v>0.3347222222222222</v>
      </c>
      <c r="I20" s="70">
        <v>143</v>
      </c>
      <c r="J20" s="146"/>
    </row>
    <row r="21" spans="1:10" ht="25.5" customHeight="1">
      <c r="A21" s="78"/>
      <c r="B21" s="5" t="s">
        <v>78</v>
      </c>
      <c r="C21" s="20"/>
      <c r="D21" s="19"/>
      <c r="E21" s="94"/>
      <c r="F21" s="21"/>
      <c r="G21" s="23">
        <v>0.8534722222222223</v>
      </c>
      <c r="H21" s="6">
        <f t="shared" si="0"/>
        <v>0.3413888888888889</v>
      </c>
      <c r="I21" s="70">
        <v>147</v>
      </c>
      <c r="J21" s="146"/>
    </row>
    <row r="22" spans="1:10" ht="25.5" customHeight="1">
      <c r="A22" s="78"/>
      <c r="B22" s="5" t="s">
        <v>89</v>
      </c>
      <c r="C22" s="20"/>
      <c r="D22" s="19"/>
      <c r="E22" s="94"/>
      <c r="F22" s="21"/>
      <c r="G22" s="23">
        <v>0.8854166666666666</v>
      </c>
      <c r="H22" s="6">
        <f t="shared" si="0"/>
        <v>0.35416666666666663</v>
      </c>
      <c r="I22" s="70">
        <v>157</v>
      </c>
      <c r="J22" s="146"/>
    </row>
    <row r="23" spans="1:10" ht="36" customHeight="1" thickBot="1">
      <c r="A23" s="78"/>
      <c r="B23" s="236" t="s">
        <v>0</v>
      </c>
      <c r="C23" s="220" t="s">
        <v>157</v>
      </c>
      <c r="D23" s="221">
        <v>0.06041666666666667</v>
      </c>
      <c r="E23" s="241" t="s">
        <v>0</v>
      </c>
      <c r="F23" s="223" t="s">
        <v>238</v>
      </c>
      <c r="G23" s="256" t="s">
        <v>82</v>
      </c>
      <c r="H23" s="257"/>
      <c r="I23" s="174">
        <v>173</v>
      </c>
      <c r="J23" s="146"/>
    </row>
    <row r="24" spans="1:9" ht="20.25" customHeight="1" thickBot="1" thickTop="1">
      <c r="A24" s="90"/>
      <c r="B24" s="65" t="s">
        <v>220</v>
      </c>
      <c r="C24" s="33" t="s">
        <v>1</v>
      </c>
      <c r="D24" s="33" t="s">
        <v>0</v>
      </c>
      <c r="E24" s="39" t="s">
        <v>0</v>
      </c>
      <c r="F24" s="35" t="s">
        <v>0</v>
      </c>
      <c r="G24" s="36" t="s">
        <v>3</v>
      </c>
      <c r="H24" s="39" t="s">
        <v>4</v>
      </c>
      <c r="I24" s="74" t="s">
        <v>35</v>
      </c>
    </row>
    <row r="25" spans="2:9" ht="23.25" customHeight="1" thickTop="1">
      <c r="B25" s="5" t="s">
        <v>110</v>
      </c>
      <c r="C25" s="20"/>
      <c r="D25" s="19"/>
      <c r="E25" s="19"/>
      <c r="F25" s="21"/>
      <c r="G25" s="23">
        <v>0.5819444444444445</v>
      </c>
      <c r="H25" s="6">
        <f aca="true" t="shared" si="1" ref="H25:H32">(+G25/3000)*1600</f>
        <v>0.3103703703703704</v>
      </c>
      <c r="I25" s="204">
        <v>5</v>
      </c>
    </row>
    <row r="26" spans="2:9" ht="23.25" customHeight="1">
      <c r="B26" s="5" t="s">
        <v>88</v>
      </c>
      <c r="C26" s="20"/>
      <c r="D26" s="19"/>
      <c r="E26" s="19"/>
      <c r="F26" s="21"/>
      <c r="G26" s="23">
        <v>0.607638888888889</v>
      </c>
      <c r="H26" s="6">
        <f t="shared" si="1"/>
        <v>0.3240740740740741</v>
      </c>
      <c r="I26" s="70">
        <v>13</v>
      </c>
    </row>
    <row r="27" spans="2:9" ht="23.25" customHeight="1">
      <c r="B27" s="5" t="s">
        <v>133</v>
      </c>
      <c r="C27" s="20"/>
      <c r="D27" s="19"/>
      <c r="E27" s="19"/>
      <c r="F27" s="21"/>
      <c r="G27" s="23">
        <v>0.6159722222222223</v>
      </c>
      <c r="H27" s="6">
        <f t="shared" si="1"/>
        <v>0.32851851851851854</v>
      </c>
      <c r="I27" s="70">
        <v>15</v>
      </c>
    </row>
    <row r="28" spans="2:9" ht="23.25" customHeight="1">
      <c r="B28" s="5" t="s">
        <v>111</v>
      </c>
      <c r="C28" s="20"/>
      <c r="D28" s="19"/>
      <c r="E28" s="19"/>
      <c r="F28" s="21"/>
      <c r="G28" s="23">
        <v>0.6166666666666667</v>
      </c>
      <c r="H28" s="6">
        <f t="shared" si="1"/>
        <v>0.3288888888888889</v>
      </c>
      <c r="I28" s="70">
        <v>16</v>
      </c>
    </row>
    <row r="29" spans="2:9" ht="23.25" customHeight="1">
      <c r="B29" s="5" t="s">
        <v>131</v>
      </c>
      <c r="C29" s="20"/>
      <c r="D29" s="19"/>
      <c r="E29" s="19"/>
      <c r="F29" s="21"/>
      <c r="G29" s="23">
        <v>0.6208333333333333</v>
      </c>
      <c r="H29" s="6">
        <f t="shared" si="1"/>
        <v>0.3311111111111111</v>
      </c>
      <c r="I29" s="70">
        <v>18</v>
      </c>
    </row>
    <row r="30" spans="2:9" ht="23.25" customHeight="1">
      <c r="B30" s="5" t="s">
        <v>153</v>
      </c>
      <c r="C30" s="20"/>
      <c r="D30" s="19"/>
      <c r="E30" s="19"/>
      <c r="F30" s="21"/>
      <c r="G30" s="23">
        <v>0.6368055555555555</v>
      </c>
      <c r="H30" s="6">
        <f t="shared" si="1"/>
        <v>0.3396296296296296</v>
      </c>
      <c r="I30" s="70">
        <v>20</v>
      </c>
    </row>
    <row r="31" spans="2:9" ht="23.25" customHeight="1">
      <c r="B31" s="5" t="s">
        <v>114</v>
      </c>
      <c r="C31" s="20"/>
      <c r="D31" s="19"/>
      <c r="E31" s="19"/>
      <c r="F31" s="21"/>
      <c r="G31" s="23">
        <v>0.6854166666666667</v>
      </c>
      <c r="H31" s="6">
        <f t="shared" si="1"/>
        <v>0.3655555555555556</v>
      </c>
      <c r="I31" s="70">
        <v>25</v>
      </c>
    </row>
    <row r="32" spans="2:9" ht="23.25" customHeight="1">
      <c r="B32" s="5" t="s">
        <v>141</v>
      </c>
      <c r="C32" s="20"/>
      <c r="D32" s="19"/>
      <c r="E32" s="19"/>
      <c r="F32" s="21"/>
      <c r="G32" s="23">
        <v>0.6930555555555555</v>
      </c>
      <c r="H32" s="6">
        <f t="shared" si="1"/>
        <v>0.3696296296296296</v>
      </c>
      <c r="I32" s="70">
        <v>27</v>
      </c>
    </row>
    <row r="33" spans="2:9" ht="31.5" customHeight="1" thickBot="1">
      <c r="B33" s="219" t="s">
        <v>0</v>
      </c>
      <c r="C33" s="220" t="s">
        <v>157</v>
      </c>
      <c r="D33" s="221" t="s">
        <v>240</v>
      </c>
      <c r="E33" s="241" t="s">
        <v>0</v>
      </c>
      <c r="F33" s="223" t="s">
        <v>239</v>
      </c>
      <c r="G33" s="256" t="s">
        <v>82</v>
      </c>
      <c r="H33" s="257"/>
      <c r="I33" s="174">
        <v>30</v>
      </c>
    </row>
    <row r="34" ht="13.5" thickTop="1"/>
  </sheetData>
  <sheetProtection/>
  <mergeCells count="2">
    <mergeCell ref="G23:H23"/>
    <mergeCell ref="G33:H33"/>
  </mergeCells>
  <printOptions/>
  <pageMargins left="0.25" right="0.25" top="0.5" bottom="0.5" header="0.3" footer="0.3"/>
  <pageSetup fitToHeight="1" fitToWidth="1" horizontalDpi="600" verticalDpi="600" orientation="portrait" scale="9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8"/>
  <sheetViews>
    <sheetView tabSelected="1" zoomScale="76" zoomScaleNormal="76" zoomScalePageLayoutView="0" workbookViewId="0" topLeftCell="A3">
      <selection activeCell="J14" sqref="J14"/>
    </sheetView>
  </sheetViews>
  <sheetFormatPr defaultColWidth="9.140625" defaultRowHeight="12.75"/>
  <cols>
    <col min="1" max="1" width="3.28125" style="0" customWidth="1"/>
    <col min="2" max="2" width="19.57421875" style="0" customWidth="1"/>
    <col min="3" max="6" width="12.8515625" style="0" customWidth="1"/>
    <col min="7" max="8" width="13.28125" style="0" customWidth="1"/>
    <col min="9" max="9" width="13.28125" style="71" customWidth="1"/>
    <col min="10" max="11" width="10.28125" style="0" customWidth="1"/>
  </cols>
  <sheetData>
    <row r="2" ht="13.5" thickBot="1"/>
    <row r="3" spans="2:10" ht="16.5" thickTop="1">
      <c r="B3" s="42" t="s">
        <v>244</v>
      </c>
      <c r="C3" s="43" t="s">
        <v>0</v>
      </c>
      <c r="D3" s="43"/>
      <c r="E3" s="43"/>
      <c r="F3" s="44"/>
      <c r="G3" s="45" t="s">
        <v>43</v>
      </c>
      <c r="H3" s="46"/>
      <c r="I3" s="72"/>
      <c r="J3" s="100"/>
    </row>
    <row r="4" spans="2:10" ht="15.75">
      <c r="B4" s="48" t="s">
        <v>9</v>
      </c>
      <c r="C4" s="2" t="s">
        <v>0</v>
      </c>
      <c r="D4" s="2"/>
      <c r="E4" s="2"/>
      <c r="F4" s="3"/>
      <c r="G4" s="1" t="s">
        <v>0</v>
      </c>
      <c r="H4" s="77" t="s">
        <v>0</v>
      </c>
      <c r="I4" s="73"/>
      <c r="J4" s="154"/>
    </row>
    <row r="5" spans="2:10" ht="15.75" customHeight="1">
      <c r="B5" s="48" t="s">
        <v>245</v>
      </c>
      <c r="C5" s="2"/>
      <c r="D5" s="2"/>
      <c r="E5" s="2"/>
      <c r="F5" s="3"/>
      <c r="G5" s="1"/>
      <c r="H5" s="4"/>
      <c r="I5" s="73"/>
      <c r="J5" s="13"/>
    </row>
    <row r="6" spans="2:10" ht="16.5" thickBot="1">
      <c r="B6" s="65" t="s">
        <v>29</v>
      </c>
      <c r="C6" s="33" t="s">
        <v>1</v>
      </c>
      <c r="D6" s="33" t="s">
        <v>2</v>
      </c>
      <c r="E6" s="39" t="s">
        <v>24</v>
      </c>
      <c r="F6" s="35" t="s">
        <v>23</v>
      </c>
      <c r="G6" s="36" t="s">
        <v>3</v>
      </c>
      <c r="H6" s="39" t="s">
        <v>4</v>
      </c>
      <c r="I6" s="74" t="s">
        <v>35</v>
      </c>
      <c r="J6" s="13"/>
    </row>
    <row r="7" spans="1:11" ht="35.25" customHeight="1" thickTop="1">
      <c r="A7" s="78"/>
      <c r="B7" s="5" t="s">
        <v>77</v>
      </c>
      <c r="C7" s="20">
        <v>0.25277777777777777</v>
      </c>
      <c r="D7" s="19">
        <f>+E7-C7</f>
        <v>0.26388888888888895</v>
      </c>
      <c r="E7" s="94">
        <v>0.5166666666666667</v>
      </c>
      <c r="F7" s="21">
        <f>+G7-E7</f>
        <v>0.11944444444444446</v>
      </c>
      <c r="G7" s="23">
        <v>0.6361111111111112</v>
      </c>
      <c r="H7" s="6">
        <f aca="true" t="shared" si="0" ref="H7:H16">(+G7/4000)*1600</f>
        <v>0.2544444444444445</v>
      </c>
      <c r="I7" s="70">
        <v>6</v>
      </c>
      <c r="J7" s="14"/>
      <c r="K7" s="78"/>
    </row>
    <row r="8" spans="1:11" ht="35.25" customHeight="1">
      <c r="A8" s="78"/>
      <c r="B8" s="5" t="s">
        <v>48</v>
      </c>
      <c r="C8" s="20">
        <v>0.2534722222222222</v>
      </c>
      <c r="D8" s="19">
        <f>+E8-C8</f>
        <v>0.27847222222222223</v>
      </c>
      <c r="E8" s="94">
        <v>0.5319444444444444</v>
      </c>
      <c r="F8" s="21">
        <f aca="true" t="shared" si="1" ref="F8:F16">+G8-E8</f>
        <v>0.12708333333333333</v>
      </c>
      <c r="G8" s="23">
        <v>0.6590277777777778</v>
      </c>
      <c r="H8" s="6">
        <f t="shared" si="0"/>
        <v>0.26361111111111113</v>
      </c>
      <c r="I8" s="70">
        <v>23</v>
      </c>
      <c r="J8" s="14"/>
      <c r="K8" s="78"/>
    </row>
    <row r="9" spans="1:11" ht="35.25" customHeight="1">
      <c r="A9" s="78"/>
      <c r="B9" s="5" t="s">
        <v>70</v>
      </c>
      <c r="C9" s="20">
        <v>0.2659722222222222</v>
      </c>
      <c r="D9" s="19">
        <f aca="true" t="shared" si="2" ref="D9:D16">+E9-C9</f>
        <v>0.27777777777777785</v>
      </c>
      <c r="E9" s="94">
        <v>0.5437500000000001</v>
      </c>
      <c r="F9" s="21">
        <f t="shared" si="1"/>
        <v>0.123611111111111</v>
      </c>
      <c r="G9" s="23">
        <v>0.6673611111111111</v>
      </c>
      <c r="H9" s="6">
        <f t="shared" si="0"/>
        <v>0.26694444444444443</v>
      </c>
      <c r="I9" s="70">
        <v>33</v>
      </c>
      <c r="J9" s="14"/>
      <c r="K9" s="78"/>
    </row>
    <row r="10" spans="1:11" ht="35.25" customHeight="1">
      <c r="A10" s="78"/>
      <c r="B10" s="38" t="s">
        <v>36</v>
      </c>
      <c r="C10" s="20">
        <v>0.2722222222222222</v>
      </c>
      <c r="D10" s="19">
        <f t="shared" si="2"/>
        <v>0.2736111111111111</v>
      </c>
      <c r="E10" s="94">
        <v>0.5458333333333333</v>
      </c>
      <c r="F10" s="21">
        <f t="shared" si="1"/>
        <v>0.13333333333333341</v>
      </c>
      <c r="G10" s="23">
        <v>0.6791666666666667</v>
      </c>
      <c r="H10" s="6">
        <f t="shared" si="0"/>
        <v>0.27166666666666667</v>
      </c>
      <c r="I10" s="70">
        <v>53</v>
      </c>
      <c r="J10" s="14"/>
      <c r="K10" s="78"/>
    </row>
    <row r="11" spans="1:11" ht="35.25" customHeight="1">
      <c r="A11" s="78"/>
      <c r="B11" s="5" t="s">
        <v>64</v>
      </c>
      <c r="C11" s="20">
        <v>0.26805555555555555</v>
      </c>
      <c r="D11" s="19">
        <f t="shared" si="2"/>
        <v>0.28611111111111115</v>
      </c>
      <c r="E11" s="94">
        <v>0.5541666666666667</v>
      </c>
      <c r="F11" s="21">
        <f t="shared" si="1"/>
        <v>0.1333333333333333</v>
      </c>
      <c r="G11" s="23">
        <v>0.6875</v>
      </c>
      <c r="H11" s="6">
        <f t="shared" si="0"/>
        <v>0.27499999999999997</v>
      </c>
      <c r="I11" s="70">
        <v>60</v>
      </c>
      <c r="J11" s="14"/>
      <c r="K11" s="78"/>
    </row>
    <row r="12" spans="1:11" ht="35.25" customHeight="1">
      <c r="A12" s="78"/>
      <c r="B12" s="5" t="s">
        <v>108</v>
      </c>
      <c r="C12" s="20">
        <v>0.26805555555555555</v>
      </c>
      <c r="D12" s="19">
        <f t="shared" si="2"/>
        <v>0.3083333333333334</v>
      </c>
      <c r="E12" s="94">
        <v>0.576388888888889</v>
      </c>
      <c r="F12" s="21">
        <f t="shared" si="1"/>
        <v>0.1368055555555555</v>
      </c>
      <c r="G12" s="23">
        <v>0.7131944444444445</v>
      </c>
      <c r="H12" s="6">
        <f t="shared" si="0"/>
        <v>0.2852777777777778</v>
      </c>
      <c r="I12" s="70">
        <v>88</v>
      </c>
      <c r="J12" s="14"/>
      <c r="K12" s="78"/>
    </row>
    <row r="13" spans="1:11" ht="35.25" customHeight="1">
      <c r="A13" s="78"/>
      <c r="B13" s="5" t="s">
        <v>109</v>
      </c>
      <c r="C13" s="20">
        <v>0.2722222222222222</v>
      </c>
      <c r="D13" s="19">
        <f t="shared" si="2"/>
        <v>0.3020833333333333</v>
      </c>
      <c r="E13" s="94">
        <v>0.5743055555555555</v>
      </c>
      <c r="F13" s="21">
        <f t="shared" si="1"/>
        <v>0.13888888888888895</v>
      </c>
      <c r="G13" s="23">
        <v>0.7131944444444445</v>
      </c>
      <c r="H13" s="6">
        <f t="shared" si="0"/>
        <v>0.2852777777777778</v>
      </c>
      <c r="I13" s="70">
        <v>89</v>
      </c>
      <c r="J13" s="14"/>
      <c r="K13" s="78"/>
    </row>
    <row r="14" spans="1:11" ht="35.25" customHeight="1">
      <c r="A14" s="78"/>
      <c r="B14" s="5" t="s">
        <v>8</v>
      </c>
      <c r="C14" s="20">
        <v>0.27847222222222223</v>
      </c>
      <c r="D14" s="19">
        <f t="shared" si="2"/>
        <v>0.29861111111111105</v>
      </c>
      <c r="E14" s="94">
        <v>0.5770833333333333</v>
      </c>
      <c r="F14" s="21">
        <f t="shared" si="1"/>
        <v>0.14097222222222228</v>
      </c>
      <c r="G14" s="23">
        <v>0.7180555555555556</v>
      </c>
      <c r="H14" s="6">
        <f t="shared" si="0"/>
        <v>0.2872222222222222</v>
      </c>
      <c r="I14" s="70">
        <v>100</v>
      </c>
      <c r="J14" s="14"/>
      <c r="K14" s="78"/>
    </row>
    <row r="15" spans="1:11" ht="35.25" customHeight="1">
      <c r="A15" s="78"/>
      <c r="B15" s="5" t="s">
        <v>65</v>
      </c>
      <c r="C15" s="20">
        <v>0.26805555555555555</v>
      </c>
      <c r="D15" s="19">
        <f t="shared" si="2"/>
        <v>0.31597222222222227</v>
      </c>
      <c r="E15" s="94">
        <v>0.5840277777777778</v>
      </c>
      <c r="F15" s="21">
        <f t="shared" si="1"/>
        <v>0.14513888888888882</v>
      </c>
      <c r="G15" s="23">
        <v>0.7291666666666666</v>
      </c>
      <c r="H15" s="6">
        <f t="shared" si="0"/>
        <v>0.29166666666666663</v>
      </c>
      <c r="I15" s="204">
        <v>119</v>
      </c>
      <c r="J15" s="100"/>
      <c r="K15" s="90"/>
    </row>
    <row r="16" spans="1:11" ht="35.25" customHeight="1">
      <c r="A16" s="78"/>
      <c r="B16" s="5" t="s">
        <v>79</v>
      </c>
      <c r="C16" s="20">
        <v>0.30972222222222223</v>
      </c>
      <c r="D16" s="19">
        <f t="shared" si="2"/>
        <v>0.3368055555555556</v>
      </c>
      <c r="E16" s="94">
        <v>0.6465277777777778</v>
      </c>
      <c r="F16" s="21">
        <f t="shared" si="1"/>
        <v>0.1444444444444445</v>
      </c>
      <c r="G16" s="23">
        <v>0.7909722222222223</v>
      </c>
      <c r="H16" s="6">
        <f t="shared" si="0"/>
        <v>0.31638888888888894</v>
      </c>
      <c r="I16" s="70">
        <v>146</v>
      </c>
      <c r="J16" s="14"/>
      <c r="K16" s="155"/>
    </row>
    <row r="17" spans="1:10" ht="36" customHeight="1" thickBot="1">
      <c r="A17" s="78"/>
      <c r="B17" s="236" t="s">
        <v>0</v>
      </c>
      <c r="C17" s="220" t="s">
        <v>157</v>
      </c>
      <c r="D17" s="221">
        <v>0.051388888888888894</v>
      </c>
      <c r="E17" s="241" t="s">
        <v>0</v>
      </c>
      <c r="F17" s="223" t="s">
        <v>248</v>
      </c>
      <c r="G17" s="256" t="s">
        <v>82</v>
      </c>
      <c r="H17" s="257"/>
      <c r="I17" s="174">
        <v>158</v>
      </c>
      <c r="J17" s="146"/>
    </row>
    <row r="18" spans="10:11" ht="13.5" thickTop="1">
      <c r="J18" s="100"/>
      <c r="K18" s="14"/>
    </row>
  </sheetData>
  <sheetProtection/>
  <mergeCells count="1">
    <mergeCell ref="G17:H17"/>
  </mergeCells>
  <printOptions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2"/>
  <sheetViews>
    <sheetView zoomScale="85" zoomScaleNormal="85" zoomScalePageLayoutView="0" workbookViewId="0" topLeftCell="B17">
      <pane xSplit="2265" topLeftCell="G1" activePane="topLeft" state="split"/>
      <selection pane="topLeft" activeCell="B17" sqref="B17"/>
      <selection pane="topRight" activeCell="B1" sqref="B1"/>
    </sheetView>
  </sheetViews>
  <sheetFormatPr defaultColWidth="9.140625" defaultRowHeight="12.75"/>
  <cols>
    <col min="1" max="1" width="3.28125" style="0" customWidth="1"/>
    <col min="2" max="2" width="22.140625" style="0" customWidth="1"/>
    <col min="3" max="3" width="13.28125" style="0" customWidth="1"/>
    <col min="4" max="6" width="11.421875" style="0" hidden="1" customWidth="1"/>
    <col min="7" max="7" width="13.140625" style="0" customWidth="1"/>
    <col min="8" max="9" width="12.28125" style="0" customWidth="1"/>
    <col min="10" max="10" width="6.8515625" style="71" customWidth="1"/>
  </cols>
  <sheetData>
    <row r="2" ht="13.5" thickBot="1"/>
    <row r="3" spans="2:10" ht="16.5" thickTop="1">
      <c r="B3" s="42" t="s">
        <v>115</v>
      </c>
      <c r="C3" s="43" t="s">
        <v>100</v>
      </c>
      <c r="D3" s="43"/>
      <c r="E3" s="43"/>
      <c r="F3" s="44"/>
      <c r="G3" s="45" t="s">
        <v>22</v>
      </c>
      <c r="H3" s="46"/>
      <c r="I3" s="46" t="s">
        <v>0</v>
      </c>
      <c r="J3" s="72"/>
    </row>
    <row r="4" spans="2:13" ht="15.75">
      <c r="B4" s="48" t="s">
        <v>0</v>
      </c>
      <c r="C4" s="2" t="s">
        <v>0</v>
      </c>
      <c r="D4" s="2"/>
      <c r="E4" s="2"/>
      <c r="F4" s="3" t="s">
        <v>0</v>
      </c>
      <c r="G4" s="191" t="s">
        <v>119</v>
      </c>
      <c r="H4" s="77" t="s">
        <v>122</v>
      </c>
      <c r="I4" s="4"/>
      <c r="J4" s="73"/>
      <c r="M4">
        <v>4000</v>
      </c>
    </row>
    <row r="5" spans="2:13" ht="10.5" customHeight="1">
      <c r="B5" s="48"/>
      <c r="C5" s="2"/>
      <c r="D5" s="2"/>
      <c r="E5" s="2"/>
      <c r="F5" s="3"/>
      <c r="G5" s="1"/>
      <c r="H5" s="4"/>
      <c r="I5" s="4"/>
      <c r="J5" s="73"/>
      <c r="M5">
        <v>2.37</v>
      </c>
    </row>
    <row r="6" spans="2:11" ht="13.5" thickBot="1">
      <c r="B6" s="65" t="s">
        <v>29</v>
      </c>
      <c r="C6" s="33" t="s">
        <v>1</v>
      </c>
      <c r="D6" s="33" t="s">
        <v>2</v>
      </c>
      <c r="E6" s="39" t="s">
        <v>24</v>
      </c>
      <c r="F6" s="35" t="s">
        <v>23</v>
      </c>
      <c r="G6" s="36" t="s">
        <v>3</v>
      </c>
      <c r="H6" s="39" t="s">
        <v>4</v>
      </c>
      <c r="I6" s="39" t="s">
        <v>5</v>
      </c>
      <c r="J6" s="74" t="s">
        <v>35</v>
      </c>
      <c r="K6" s="191" t="s">
        <v>67</v>
      </c>
    </row>
    <row r="7" spans="1:13" ht="23.25" customHeight="1" thickTop="1">
      <c r="A7" s="78"/>
      <c r="B7" s="38" t="s">
        <v>77</v>
      </c>
      <c r="C7" s="30">
        <v>0.2701388888888889</v>
      </c>
      <c r="D7" s="19"/>
      <c r="E7" s="164"/>
      <c r="F7" s="21"/>
      <c r="G7" s="40">
        <v>0.6375000000000001</v>
      </c>
      <c r="H7" s="16">
        <f>+(K7/4000)*1600</f>
        <v>0.26493506493506497</v>
      </c>
      <c r="I7" s="16">
        <f>+(K7/4000)*1000</f>
        <v>0.1655844155844156</v>
      </c>
      <c r="J7" s="75">
        <v>4</v>
      </c>
      <c r="K7" s="192">
        <f>+(G7/3850)*4000</f>
        <v>0.6623376623376624</v>
      </c>
      <c r="M7">
        <v>2.48</v>
      </c>
    </row>
    <row r="8" spans="1:14" ht="23.25" customHeight="1">
      <c r="A8" s="78"/>
      <c r="B8" s="5" t="s">
        <v>48</v>
      </c>
      <c r="C8" s="20">
        <v>0.27499999999999997</v>
      </c>
      <c r="D8" s="19"/>
      <c r="E8" s="94"/>
      <c r="F8" s="21"/>
      <c r="G8" s="23">
        <v>0.6506944444444445</v>
      </c>
      <c r="H8" s="16">
        <f>+(K8/4000)*1600</f>
        <v>0.2704184704184704</v>
      </c>
      <c r="I8" s="16">
        <f>+(K8/4000)*1000</f>
        <v>0.169011544011544</v>
      </c>
      <c r="J8" s="70">
        <v>8</v>
      </c>
      <c r="K8" s="192">
        <f aca="true" t="shared" si="0" ref="K8:K17">+(G8/3850)*4000</f>
        <v>0.676046176046176</v>
      </c>
      <c r="M8">
        <v>5000</v>
      </c>
      <c r="N8">
        <f>+M8/M9*N9</f>
        <v>4822.580645161291</v>
      </c>
    </row>
    <row r="9" spans="1:14" ht="23.25" customHeight="1">
      <c r="A9" s="78"/>
      <c r="B9" s="5" t="s">
        <v>64</v>
      </c>
      <c r="C9" s="20">
        <v>0.2701388888888889</v>
      </c>
      <c r="D9" s="19"/>
      <c r="E9" s="94"/>
      <c r="F9" s="21"/>
      <c r="G9" s="23">
        <v>0.6604166666666667</v>
      </c>
      <c r="H9" s="16">
        <f aca="true" t="shared" si="1" ref="H9:H17">+(K9/4000)*1600</f>
        <v>0.27445887445887446</v>
      </c>
      <c r="I9" s="16">
        <f aca="true" t="shared" si="2" ref="I9:I17">+(K9/4000)*1000</f>
        <v>0.17153679653679652</v>
      </c>
      <c r="J9" s="70">
        <v>13</v>
      </c>
      <c r="K9" s="192">
        <f t="shared" si="0"/>
        <v>0.6861471861471861</v>
      </c>
      <c r="M9">
        <v>3.1</v>
      </c>
      <c r="N9">
        <v>2.99</v>
      </c>
    </row>
    <row r="10" spans="1:11" ht="23.25" customHeight="1">
      <c r="A10" s="78"/>
      <c r="B10" s="5" t="s">
        <v>70</v>
      </c>
      <c r="C10" s="20">
        <v>0.28055555555555556</v>
      </c>
      <c r="D10" s="19"/>
      <c r="E10" s="94"/>
      <c r="F10" s="21"/>
      <c r="G10" s="23">
        <v>0.6666666666666666</v>
      </c>
      <c r="H10" s="16">
        <f t="shared" si="1"/>
        <v>0.27705627705627706</v>
      </c>
      <c r="I10" s="16">
        <f t="shared" si="2"/>
        <v>0.17316017316017315</v>
      </c>
      <c r="J10" s="70">
        <v>16</v>
      </c>
      <c r="K10" s="192">
        <f t="shared" si="0"/>
        <v>0.6926406926406926</v>
      </c>
    </row>
    <row r="11" spans="1:11" ht="23.25" customHeight="1">
      <c r="A11" s="78"/>
      <c r="B11" s="5" t="s">
        <v>8</v>
      </c>
      <c r="C11" s="20">
        <v>0.2791666666666667</v>
      </c>
      <c r="D11" s="19"/>
      <c r="E11" s="94"/>
      <c r="F11" s="21"/>
      <c r="G11" s="23">
        <v>0.6701388888888888</v>
      </c>
      <c r="H11" s="16">
        <f t="shared" si="1"/>
        <v>0.27849927849927847</v>
      </c>
      <c r="I11" s="16">
        <f t="shared" si="2"/>
        <v>0.17406204906204906</v>
      </c>
      <c r="J11" s="70">
        <v>19</v>
      </c>
      <c r="K11" s="192">
        <f t="shared" si="0"/>
        <v>0.6962481962481962</v>
      </c>
    </row>
    <row r="12" spans="1:11" ht="23.25" customHeight="1">
      <c r="A12" s="78"/>
      <c r="B12" s="5" t="s">
        <v>65</v>
      </c>
      <c r="C12" s="20">
        <v>0.2972222222222222</v>
      </c>
      <c r="D12" s="19"/>
      <c r="E12" s="94"/>
      <c r="F12" s="21"/>
      <c r="G12" s="23">
        <v>0.7000000000000001</v>
      </c>
      <c r="H12" s="16">
        <f t="shared" si="1"/>
        <v>0.29090909090909095</v>
      </c>
      <c r="I12" s="16">
        <f t="shared" si="2"/>
        <v>0.18181818181818182</v>
      </c>
      <c r="J12" s="70">
        <v>29</v>
      </c>
      <c r="K12" s="192">
        <f t="shared" si="0"/>
        <v>0.7272727272727273</v>
      </c>
    </row>
    <row r="13" spans="1:11" ht="23.25" customHeight="1">
      <c r="A13" s="78"/>
      <c r="B13" s="5" t="s">
        <v>36</v>
      </c>
      <c r="C13" s="20">
        <v>0.30833333333333335</v>
      </c>
      <c r="D13" s="19"/>
      <c r="E13" s="94"/>
      <c r="F13" s="21"/>
      <c r="G13" s="23">
        <v>0.7340277777777778</v>
      </c>
      <c r="H13" s="16">
        <f t="shared" si="1"/>
        <v>0.30505050505050507</v>
      </c>
      <c r="I13" s="16">
        <f t="shared" si="2"/>
        <v>0.1906565656565657</v>
      </c>
      <c r="J13" s="70">
        <v>39</v>
      </c>
      <c r="K13" s="192">
        <f t="shared" si="0"/>
        <v>0.7626262626262628</v>
      </c>
    </row>
    <row r="14" spans="1:11" ht="27.75" customHeight="1">
      <c r="A14" s="78"/>
      <c r="B14" s="5" t="s">
        <v>30</v>
      </c>
      <c r="C14" s="20">
        <v>0.30833333333333335</v>
      </c>
      <c r="D14" s="19"/>
      <c r="E14" s="6"/>
      <c r="F14" s="11"/>
      <c r="G14" s="23">
        <v>0.7465277777777778</v>
      </c>
      <c r="H14" s="16">
        <f t="shared" si="1"/>
        <v>0.31024531024531027</v>
      </c>
      <c r="I14" s="16">
        <f t="shared" si="2"/>
        <v>0.1939033189033189</v>
      </c>
      <c r="J14" s="75">
        <v>41</v>
      </c>
      <c r="K14" s="192">
        <f t="shared" si="0"/>
        <v>0.7756132756132756</v>
      </c>
    </row>
    <row r="15" spans="1:11" ht="27.75" customHeight="1">
      <c r="A15" s="78"/>
      <c r="B15" s="5" t="s">
        <v>74</v>
      </c>
      <c r="C15" s="20">
        <v>0.31875000000000003</v>
      </c>
      <c r="D15" s="19"/>
      <c r="E15" s="6"/>
      <c r="F15" s="11"/>
      <c r="G15" s="23">
        <v>0.7729166666666667</v>
      </c>
      <c r="H15" s="16">
        <f t="shared" si="1"/>
        <v>0.3212121212121212</v>
      </c>
      <c r="I15" s="16">
        <f t="shared" si="2"/>
        <v>0.20075757575757577</v>
      </c>
      <c r="J15" s="75">
        <v>52</v>
      </c>
      <c r="K15" s="192">
        <f t="shared" si="0"/>
        <v>0.8030303030303031</v>
      </c>
    </row>
    <row r="16" spans="1:11" ht="27.75" customHeight="1">
      <c r="A16" s="78"/>
      <c r="B16" s="5" t="s">
        <v>89</v>
      </c>
      <c r="C16" s="20">
        <v>0.32222222222222224</v>
      </c>
      <c r="D16" s="19"/>
      <c r="E16" s="6"/>
      <c r="F16" s="11"/>
      <c r="G16" s="23">
        <v>0.8048611111111111</v>
      </c>
      <c r="H16" s="16">
        <f t="shared" si="1"/>
        <v>0.33448773448773444</v>
      </c>
      <c r="I16" s="16">
        <f t="shared" si="2"/>
        <v>0.20905483405483405</v>
      </c>
      <c r="J16" s="70">
        <v>56</v>
      </c>
      <c r="K16" s="192">
        <f t="shared" si="0"/>
        <v>0.8362193362193362</v>
      </c>
    </row>
    <row r="17" spans="1:11" ht="27.75" customHeight="1">
      <c r="A17" s="78"/>
      <c r="B17" s="5" t="s">
        <v>107</v>
      </c>
      <c r="C17" s="20">
        <v>0.38819444444444445</v>
      </c>
      <c r="D17" s="19"/>
      <c r="E17" s="6"/>
      <c r="F17" s="11"/>
      <c r="G17" s="23">
        <v>0.9375</v>
      </c>
      <c r="H17" s="16">
        <f t="shared" si="1"/>
        <v>0.38961038961038963</v>
      </c>
      <c r="I17" s="16">
        <f t="shared" si="2"/>
        <v>0.2435064935064935</v>
      </c>
      <c r="J17" s="70">
        <v>72</v>
      </c>
      <c r="K17" s="192">
        <f t="shared" si="0"/>
        <v>0.974025974025974</v>
      </c>
    </row>
    <row r="18" spans="1:10" ht="27.75" customHeight="1">
      <c r="A18" s="78"/>
      <c r="B18" s="5"/>
      <c r="C18" s="20"/>
      <c r="D18" s="10"/>
      <c r="E18" s="10"/>
      <c r="F18" s="11"/>
      <c r="G18" s="23"/>
      <c r="H18" s="16"/>
      <c r="I18" s="67" t="s">
        <v>117</v>
      </c>
      <c r="J18" s="70">
        <v>77</v>
      </c>
    </row>
    <row r="19" spans="1:10" ht="27.75" customHeight="1" thickBot="1">
      <c r="A19" s="78"/>
      <c r="B19" s="66" t="s">
        <v>104</v>
      </c>
      <c r="C19" s="41" t="s">
        <v>7</v>
      </c>
      <c r="D19" s="27"/>
      <c r="E19" s="27"/>
      <c r="F19" s="26"/>
      <c r="G19" s="27"/>
      <c r="H19" s="27"/>
      <c r="I19" s="187" t="s">
        <v>0</v>
      </c>
      <c r="J19" s="188" t="s">
        <v>0</v>
      </c>
    </row>
    <row r="20" spans="1:11" ht="27.75" customHeight="1" thickTop="1">
      <c r="A20" s="78"/>
      <c r="B20" s="5" t="s">
        <v>79</v>
      </c>
      <c r="C20" s="20">
        <v>0.2965277777777778</v>
      </c>
      <c r="D20" s="10"/>
      <c r="E20" s="10"/>
      <c r="F20" s="11"/>
      <c r="G20" s="23">
        <v>0.5430555555555555</v>
      </c>
      <c r="H20" s="16">
        <f>+(G20/3000)*1600</f>
        <v>0.2896296296296296</v>
      </c>
      <c r="I20" s="16">
        <f>+(K20/4000)*1000</f>
        <v>0.1810185185185185</v>
      </c>
      <c r="J20" s="70">
        <v>4</v>
      </c>
      <c r="K20" s="192">
        <f aca="true" t="shared" si="3" ref="K20:K28">+(G20/3000)*4000</f>
        <v>0.724074074074074</v>
      </c>
    </row>
    <row r="21" spans="1:11" ht="27.75" customHeight="1">
      <c r="A21" s="78"/>
      <c r="B21" s="5" t="s">
        <v>109</v>
      </c>
      <c r="C21" s="20">
        <v>0.2965277777777778</v>
      </c>
      <c r="D21" s="10"/>
      <c r="E21" s="10"/>
      <c r="F21" s="11"/>
      <c r="G21" s="23">
        <v>0.5506944444444445</v>
      </c>
      <c r="H21" s="16">
        <f aca="true" t="shared" si="4" ref="H21:H30">+(G21/3000)*1600</f>
        <v>0.2937037037037037</v>
      </c>
      <c r="I21" s="16"/>
      <c r="J21" s="70">
        <v>5</v>
      </c>
      <c r="K21" s="192">
        <f t="shared" si="3"/>
        <v>0.7342592592592593</v>
      </c>
    </row>
    <row r="22" spans="1:11" ht="27.75" customHeight="1">
      <c r="A22" s="78"/>
      <c r="B22" s="5" t="s">
        <v>108</v>
      </c>
      <c r="C22" s="20">
        <v>0.2965277777777778</v>
      </c>
      <c r="D22" s="10"/>
      <c r="E22" s="10"/>
      <c r="F22" s="11"/>
      <c r="G22" s="23">
        <v>0.5520833333333334</v>
      </c>
      <c r="H22" s="16">
        <f t="shared" si="4"/>
        <v>0.2944444444444445</v>
      </c>
      <c r="I22" s="16"/>
      <c r="J22" s="70">
        <v>6</v>
      </c>
      <c r="K22" s="192">
        <f t="shared" si="3"/>
        <v>0.7361111111111112</v>
      </c>
    </row>
    <row r="23" spans="1:11" ht="27.75" customHeight="1">
      <c r="A23" s="78"/>
      <c r="B23" s="5" t="s">
        <v>80</v>
      </c>
      <c r="C23" s="20">
        <v>0.30624999999999997</v>
      </c>
      <c r="D23" s="10"/>
      <c r="E23" s="10"/>
      <c r="F23" s="11"/>
      <c r="G23" s="23">
        <v>0.5833333333333334</v>
      </c>
      <c r="H23" s="16">
        <f t="shared" si="4"/>
        <v>0.3111111111111111</v>
      </c>
      <c r="I23" s="16"/>
      <c r="J23" s="70">
        <v>14</v>
      </c>
      <c r="K23" s="192">
        <f t="shared" si="3"/>
        <v>0.7777777777777778</v>
      </c>
    </row>
    <row r="24" spans="1:11" ht="27.75" customHeight="1">
      <c r="A24" s="78"/>
      <c r="B24" s="5" t="s">
        <v>78</v>
      </c>
      <c r="C24" s="20">
        <v>0.30972222222222223</v>
      </c>
      <c r="D24" s="10"/>
      <c r="E24" s="10"/>
      <c r="F24" s="11"/>
      <c r="G24" s="23">
        <v>0.5847222222222223</v>
      </c>
      <c r="H24" s="16">
        <f t="shared" si="4"/>
        <v>0.3118518518518519</v>
      </c>
      <c r="I24" s="16"/>
      <c r="J24" s="70">
        <v>15</v>
      </c>
      <c r="K24" s="192">
        <f t="shared" si="3"/>
        <v>0.7796296296296297</v>
      </c>
    </row>
    <row r="25" spans="1:11" ht="27.75" customHeight="1">
      <c r="A25" s="78"/>
      <c r="B25" s="5" t="s">
        <v>88</v>
      </c>
      <c r="C25" s="20">
        <v>0.3236111111111111</v>
      </c>
      <c r="D25" s="10"/>
      <c r="E25" s="10"/>
      <c r="F25" s="11"/>
      <c r="G25" s="23">
        <v>0.5923611111111111</v>
      </c>
      <c r="H25" s="16">
        <f t="shared" si="4"/>
        <v>0.31592592592592594</v>
      </c>
      <c r="I25" s="16"/>
      <c r="J25" s="70">
        <v>18</v>
      </c>
      <c r="K25" s="192">
        <f t="shared" si="3"/>
        <v>0.7898148148148149</v>
      </c>
    </row>
    <row r="26" spans="1:11" ht="27.75" customHeight="1">
      <c r="A26" s="90"/>
      <c r="B26" s="5" t="s">
        <v>111</v>
      </c>
      <c r="C26" s="20">
        <v>0.3520833333333333</v>
      </c>
      <c r="D26" s="10"/>
      <c r="E26" s="10"/>
      <c r="F26" s="11"/>
      <c r="G26" s="23">
        <v>0.6680555555555556</v>
      </c>
      <c r="H26" s="16">
        <f t="shared" si="4"/>
        <v>0.35629629629629633</v>
      </c>
      <c r="I26" s="16"/>
      <c r="J26" s="70">
        <v>31</v>
      </c>
      <c r="K26" s="192">
        <f t="shared" si="3"/>
        <v>0.8907407407407408</v>
      </c>
    </row>
    <row r="27" spans="1:11" ht="27.75" customHeight="1">
      <c r="A27" s="90"/>
      <c r="B27" s="5" t="s">
        <v>110</v>
      </c>
      <c r="C27" s="20">
        <v>0.36041666666666666</v>
      </c>
      <c r="D27" s="10"/>
      <c r="E27" s="10"/>
      <c r="F27" s="11"/>
      <c r="G27" s="23">
        <v>0.6770833333333334</v>
      </c>
      <c r="H27" s="16">
        <f t="shared" si="4"/>
        <v>0.36111111111111116</v>
      </c>
      <c r="I27" s="16"/>
      <c r="J27" s="70">
        <v>33</v>
      </c>
      <c r="K27" s="192">
        <f t="shared" si="3"/>
        <v>0.9027777777777778</v>
      </c>
    </row>
    <row r="28" spans="1:11" ht="27.75" customHeight="1">
      <c r="A28" s="90"/>
      <c r="B28" s="5" t="s">
        <v>114</v>
      </c>
      <c r="C28" s="20">
        <v>0.36041666666666666</v>
      </c>
      <c r="D28" s="10"/>
      <c r="E28" s="10"/>
      <c r="F28" s="11"/>
      <c r="G28" s="23">
        <v>0.6916666666666668</v>
      </c>
      <c r="H28" s="16">
        <f t="shared" si="4"/>
        <v>0.36888888888888893</v>
      </c>
      <c r="I28" s="16"/>
      <c r="J28" s="70">
        <v>34</v>
      </c>
      <c r="K28" s="192">
        <f t="shared" si="3"/>
        <v>0.9222222222222224</v>
      </c>
    </row>
    <row r="29" spans="1:11" ht="27.75" customHeight="1">
      <c r="A29" s="90"/>
      <c r="B29" s="5" t="s">
        <v>113</v>
      </c>
      <c r="C29" s="20">
        <v>0.3986111111111111</v>
      </c>
      <c r="D29" s="10"/>
      <c r="E29" s="10"/>
      <c r="F29" s="11"/>
      <c r="G29" s="23">
        <v>0.7701388888888889</v>
      </c>
      <c r="H29" s="16">
        <f t="shared" si="4"/>
        <v>0.4107407407407408</v>
      </c>
      <c r="I29" s="16"/>
      <c r="J29" s="70">
        <v>38</v>
      </c>
      <c r="K29" s="193" t="s">
        <v>92</v>
      </c>
    </row>
    <row r="30" spans="1:11" ht="27.75" customHeight="1">
      <c r="A30" s="90"/>
      <c r="B30" s="5" t="s">
        <v>112</v>
      </c>
      <c r="C30" s="20">
        <v>0.44236111111111115</v>
      </c>
      <c r="D30" s="10"/>
      <c r="E30" s="10"/>
      <c r="F30" s="11"/>
      <c r="G30" s="23">
        <v>0.8340277777777777</v>
      </c>
      <c r="H30" s="16">
        <f t="shared" si="4"/>
        <v>0.44481481481481483</v>
      </c>
      <c r="I30" s="16"/>
      <c r="J30" s="70">
        <v>41</v>
      </c>
      <c r="K30" s="193" t="s">
        <v>120</v>
      </c>
    </row>
    <row r="31" spans="1:10" ht="27.75" customHeight="1">
      <c r="A31" s="90"/>
      <c r="B31" s="95"/>
      <c r="C31" s="98"/>
      <c r="D31" s="158"/>
      <c r="E31" s="158"/>
      <c r="F31" s="159"/>
      <c r="G31" s="64"/>
      <c r="H31" s="81"/>
      <c r="I31" s="78" t="s">
        <v>82</v>
      </c>
      <c r="J31" s="189">
        <v>42</v>
      </c>
    </row>
    <row r="32" spans="2:10" ht="13.5" thickBot="1">
      <c r="B32" s="12"/>
      <c r="C32" s="50"/>
      <c r="D32" s="7"/>
      <c r="E32" s="7"/>
      <c r="F32" s="8"/>
      <c r="G32" s="51"/>
      <c r="H32" s="7"/>
      <c r="I32" s="7"/>
      <c r="J32" s="76"/>
    </row>
    <row r="33" ht="13.5" thickTop="1"/>
  </sheetData>
  <sheetProtection/>
  <printOptions/>
  <pageMargins left="0.5" right="0.5" top="0.5" bottom="0.5" header="0.5" footer="0.5"/>
  <pageSetup fitToHeight="1" fitToWidth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8"/>
  <sheetViews>
    <sheetView zoomScale="70" zoomScaleNormal="70" zoomScalePageLayoutView="0" workbookViewId="0" topLeftCell="A4">
      <selection activeCell="G16" sqref="G15:G16"/>
    </sheetView>
  </sheetViews>
  <sheetFormatPr defaultColWidth="9.140625" defaultRowHeight="12.75"/>
  <cols>
    <col min="1" max="1" width="2.8515625" style="0" customWidth="1"/>
    <col min="2" max="2" width="18.57421875" style="0" customWidth="1"/>
    <col min="3" max="8" width="11.8515625" style="0" customWidth="1"/>
    <col min="9" max="9" width="10.7109375" style="0" customWidth="1"/>
    <col min="10" max="10" width="11.421875" style="0" customWidth="1"/>
    <col min="11" max="11" width="8.7109375" style="0" customWidth="1"/>
    <col min="12" max="12" width="10.140625" style="100" bestFit="1" customWidth="1"/>
    <col min="13" max="13" width="10.00390625" style="100" customWidth="1"/>
    <col min="14" max="14" width="8.7109375" style="100" customWidth="1"/>
  </cols>
  <sheetData>
    <row r="2" ht="13.5" thickBot="1"/>
    <row r="3" spans="2:12" ht="16.5" thickTop="1">
      <c r="B3" s="53" t="s">
        <v>244</v>
      </c>
      <c r="C3" s="43" t="s">
        <v>0</v>
      </c>
      <c r="D3" s="43"/>
      <c r="E3" s="43"/>
      <c r="F3" s="43"/>
      <c r="G3" s="43"/>
      <c r="H3" s="44"/>
      <c r="I3" s="54" t="s">
        <v>45</v>
      </c>
      <c r="J3" s="43"/>
      <c r="K3" s="47"/>
      <c r="L3" s="100" t="s">
        <v>0</v>
      </c>
    </row>
    <row r="4" spans="2:12" ht="15.75">
      <c r="B4" s="55" t="s">
        <v>42</v>
      </c>
      <c r="C4" s="2"/>
      <c r="D4" s="2"/>
      <c r="E4" s="2"/>
      <c r="F4" s="28" t="s">
        <v>0</v>
      </c>
      <c r="G4" s="2"/>
      <c r="H4" s="3"/>
      <c r="I4" s="37" t="s">
        <v>0</v>
      </c>
      <c r="J4" s="2" t="s">
        <v>0</v>
      </c>
      <c r="K4" s="49"/>
      <c r="L4" s="99" t="s">
        <v>0</v>
      </c>
    </row>
    <row r="5" spans="2:14" ht="33.75" customHeight="1">
      <c r="B5" s="55" t="s">
        <v>245</v>
      </c>
      <c r="C5" s="2"/>
      <c r="D5" s="2"/>
      <c r="E5" s="2"/>
      <c r="F5" s="28"/>
      <c r="G5" s="2" t="s">
        <v>0</v>
      </c>
      <c r="H5" s="3"/>
      <c r="I5" s="37" t="s">
        <v>0</v>
      </c>
      <c r="J5" s="2" t="s">
        <v>0</v>
      </c>
      <c r="K5" s="49"/>
      <c r="L5" s="13"/>
      <c r="N5" s="139" t="s">
        <v>0</v>
      </c>
    </row>
    <row r="6" spans="2:13" ht="16.5" thickBot="1">
      <c r="B6" s="65" t="s">
        <v>27</v>
      </c>
      <c r="C6" s="33" t="s">
        <v>1</v>
      </c>
      <c r="D6" s="33" t="s">
        <v>2</v>
      </c>
      <c r="E6" s="34" t="s">
        <v>10</v>
      </c>
      <c r="F6" s="33" t="s">
        <v>11</v>
      </c>
      <c r="G6" s="34" t="s">
        <v>12</v>
      </c>
      <c r="H6" s="35" t="s">
        <v>19</v>
      </c>
      <c r="I6" s="36" t="s">
        <v>3</v>
      </c>
      <c r="J6" s="34" t="s">
        <v>4</v>
      </c>
      <c r="K6" s="56" t="s">
        <v>35</v>
      </c>
      <c r="L6" s="13" t="s">
        <v>0</v>
      </c>
      <c r="M6" s="107"/>
    </row>
    <row r="7" spans="1:14" ht="35.25" customHeight="1" thickTop="1">
      <c r="A7" s="78"/>
      <c r="B7" s="5" t="s">
        <v>75</v>
      </c>
      <c r="C7" s="20"/>
      <c r="D7" s="67"/>
      <c r="E7" s="134">
        <v>0.4361111111111111</v>
      </c>
      <c r="F7" s="19">
        <f>+G7-E7</f>
        <v>0.22436813190185145</v>
      </c>
      <c r="G7" s="134">
        <f>+I7-N7</f>
        <v>0.6604792430129626</v>
      </c>
      <c r="H7" s="21"/>
      <c r="I7" s="177">
        <v>0.6847222222222222</v>
      </c>
      <c r="J7" s="6">
        <f>(+I7/5000)*1600</f>
        <v>0.21911111111111112</v>
      </c>
      <c r="K7" s="258">
        <v>9</v>
      </c>
      <c r="L7" s="146"/>
      <c r="M7" s="78"/>
      <c r="N7" s="14">
        <f>+(I7/3.10685596)*0.11</f>
        <v>0.024242979209259656</v>
      </c>
    </row>
    <row r="8" spans="1:14" ht="35.25" customHeight="1">
      <c r="A8" s="78"/>
      <c r="B8" s="5" t="s">
        <v>246</v>
      </c>
      <c r="C8" s="20"/>
      <c r="D8" s="67"/>
      <c r="E8" s="134">
        <v>0.4618055555555556</v>
      </c>
      <c r="F8" s="19">
        <f>+G8-E8</f>
        <v>0.22345840550150398</v>
      </c>
      <c r="G8" s="134">
        <f>+I8-N8</f>
        <v>0.6852639610570596</v>
      </c>
      <c r="H8" s="21"/>
      <c r="I8" s="177">
        <v>0.7104166666666667</v>
      </c>
      <c r="J8" s="6">
        <f>(+I8/5000)*1600</f>
        <v>0.22733333333333333</v>
      </c>
      <c r="K8" s="260">
        <v>30</v>
      </c>
      <c r="L8" s="146"/>
      <c r="M8" s="78"/>
      <c r="N8" s="14">
        <f aca="true" t="shared" si="0" ref="N8:N16">+(I8/3.10685596)*0.11</f>
        <v>0.025152705609607126</v>
      </c>
    </row>
    <row r="9" spans="1:14" ht="35.25" customHeight="1">
      <c r="A9" s="78"/>
      <c r="B9" s="5" t="s">
        <v>18</v>
      </c>
      <c r="C9" s="20"/>
      <c r="D9" s="67"/>
      <c r="E9" s="134">
        <v>0.4576388888888889</v>
      </c>
      <c r="F9" s="19">
        <f>+G9-E9</f>
        <v>0.22963464390147587</v>
      </c>
      <c r="G9" s="134">
        <f>+I9-N9</f>
        <v>0.6872735327903647</v>
      </c>
      <c r="H9" s="21"/>
      <c r="I9" s="177">
        <v>0.7125</v>
      </c>
      <c r="J9" s="6">
        <f>(+I9/5000)*1600</f>
        <v>0.22799999999999998</v>
      </c>
      <c r="K9" s="259">
        <v>35</v>
      </c>
      <c r="L9" s="146"/>
      <c r="M9" s="78"/>
      <c r="N9" s="14">
        <f t="shared" si="0"/>
        <v>0.0252264672096353</v>
      </c>
    </row>
    <row r="10" spans="1:14" ht="35.25" customHeight="1">
      <c r="A10" s="78"/>
      <c r="B10" s="5" t="s">
        <v>41</v>
      </c>
      <c r="C10" s="20"/>
      <c r="D10" s="67"/>
      <c r="E10" s="134">
        <v>0.46527777777777773</v>
      </c>
      <c r="F10" s="19">
        <f>+G10-E10</f>
        <v>0.23673261439015808</v>
      </c>
      <c r="G10" s="134">
        <f>+I10-N10</f>
        <v>0.7020103921679358</v>
      </c>
      <c r="H10" s="21"/>
      <c r="I10" s="177">
        <v>0.7277777777777777</v>
      </c>
      <c r="J10" s="6">
        <f>(+I10/5000)*1600</f>
        <v>0.23288888888888887</v>
      </c>
      <c r="K10" s="259">
        <v>53</v>
      </c>
      <c r="L10" s="146"/>
      <c r="M10" s="78"/>
      <c r="N10" s="14">
        <f t="shared" si="0"/>
        <v>0.025767385609841903</v>
      </c>
    </row>
    <row r="11" spans="1:14" ht="35.25" customHeight="1">
      <c r="A11" s="78"/>
      <c r="B11" s="5" t="s">
        <v>38</v>
      </c>
      <c r="C11" s="20"/>
      <c r="D11" s="67"/>
      <c r="E11" s="134">
        <v>0.46527777777777773</v>
      </c>
      <c r="F11" s="19">
        <f>+G11-E11</f>
        <v>0.23874218612346326</v>
      </c>
      <c r="G11" s="134">
        <f>+I11-N11</f>
        <v>0.704019963901241</v>
      </c>
      <c r="H11" s="21"/>
      <c r="I11" s="23">
        <v>0.7298611111111111</v>
      </c>
      <c r="J11" s="6">
        <f>(+I11/5000)*1600</f>
        <v>0.23355555555555554</v>
      </c>
      <c r="K11" s="70">
        <v>57</v>
      </c>
      <c r="L11" s="146"/>
      <c r="M11" s="78"/>
      <c r="N11" s="14">
        <f t="shared" si="0"/>
        <v>0.025841147209870078</v>
      </c>
    </row>
    <row r="12" spans="1:14" ht="35.25" customHeight="1">
      <c r="A12" s="78"/>
      <c r="B12" s="5" t="s">
        <v>33</v>
      </c>
      <c r="C12" s="20"/>
      <c r="D12" s="67"/>
      <c r="E12" s="134">
        <v>0.4791666666666667</v>
      </c>
      <c r="F12" s="19">
        <f>+G12-E12</f>
        <v>0.24026001385658052</v>
      </c>
      <c r="G12" s="134">
        <f>+I12-N12</f>
        <v>0.7194266805232472</v>
      </c>
      <c r="H12" s="21"/>
      <c r="I12" s="23">
        <v>0.7458333333333332</v>
      </c>
      <c r="J12" s="6">
        <f>(+I12/5000)*1600</f>
        <v>0.23866666666666664</v>
      </c>
      <c r="K12" s="70">
        <v>78</v>
      </c>
      <c r="L12" s="146"/>
      <c r="M12" s="78"/>
      <c r="N12" s="14">
        <f t="shared" si="0"/>
        <v>0.026406652810086074</v>
      </c>
    </row>
    <row r="13" spans="1:14" ht="35.25" customHeight="1">
      <c r="A13" s="78"/>
      <c r="B13" s="5" t="s">
        <v>126</v>
      </c>
      <c r="C13" s="20"/>
      <c r="D13" s="67"/>
      <c r="E13" s="134">
        <v>0.5020833333333333</v>
      </c>
      <c r="F13" s="19">
        <f>+G13-E13</f>
        <v>0.24815678043392642</v>
      </c>
      <c r="G13" s="134">
        <f>+I13-N13</f>
        <v>0.7502401137672597</v>
      </c>
      <c r="H13" s="21"/>
      <c r="I13" s="23">
        <v>0.7777777777777778</v>
      </c>
      <c r="J13" s="6">
        <f>(+I13/5000)*1600</f>
        <v>0.2488888888888889</v>
      </c>
      <c r="K13" s="70">
        <v>108</v>
      </c>
      <c r="L13" s="146"/>
      <c r="M13" s="78"/>
      <c r="N13" s="14">
        <f t="shared" si="0"/>
        <v>0.02753766401051807</v>
      </c>
    </row>
    <row r="14" spans="1:14" ht="35.25" customHeight="1">
      <c r="A14" s="78"/>
      <c r="B14" s="5" t="s">
        <v>50</v>
      </c>
      <c r="C14" s="20"/>
      <c r="D14" s="67"/>
      <c r="E14" s="134">
        <v>0.5020833333333333</v>
      </c>
      <c r="F14" s="19">
        <f>+G14-E14</f>
        <v>0.2602142108337573</v>
      </c>
      <c r="G14" s="134">
        <f>+I14-N14</f>
        <v>0.7622975441670906</v>
      </c>
      <c r="H14" s="21"/>
      <c r="I14" s="177">
        <v>0.7902777777777777</v>
      </c>
      <c r="J14" s="6">
        <f>(+I14/5000)*1600</f>
        <v>0.2528888888888889</v>
      </c>
      <c r="K14" s="70">
        <v>117</v>
      </c>
      <c r="L14" s="146"/>
      <c r="M14" s="78"/>
      <c r="N14" s="14">
        <f t="shared" si="0"/>
        <v>0.027980233610687105</v>
      </c>
    </row>
    <row r="15" spans="1:14" ht="35.25" customHeight="1">
      <c r="A15" s="78"/>
      <c r="B15" s="5" t="s">
        <v>147</v>
      </c>
      <c r="C15" s="20"/>
      <c r="D15" s="67"/>
      <c r="E15" s="134">
        <v>0.513888888888889</v>
      </c>
      <c r="F15" s="19">
        <f>+G15-E15</f>
        <v>0.24840865527820166</v>
      </c>
      <c r="G15" s="134">
        <f>+I15-N15</f>
        <v>0.7622975441670906</v>
      </c>
      <c r="H15" s="21"/>
      <c r="I15" s="23">
        <v>0.7902777777777777</v>
      </c>
      <c r="J15" s="6">
        <f>(+I15/5000)*1600</f>
        <v>0.2528888888888889</v>
      </c>
      <c r="K15" s="70">
        <v>119</v>
      </c>
      <c r="L15" s="146"/>
      <c r="M15" s="78"/>
      <c r="N15" s="14">
        <f t="shared" si="0"/>
        <v>0.027980233610687105</v>
      </c>
    </row>
    <row r="16" spans="1:14" ht="35.25" customHeight="1">
      <c r="A16" s="78"/>
      <c r="B16" s="5" t="s">
        <v>87</v>
      </c>
      <c r="C16" s="20"/>
      <c r="D16" s="67"/>
      <c r="E16" s="134">
        <v>0.5118055555555555</v>
      </c>
      <c r="F16" s="19">
        <f>+G16-E16</f>
        <v>0.2558508465670156</v>
      </c>
      <c r="G16" s="134">
        <f>+I16-N16</f>
        <v>0.7676564021225711</v>
      </c>
      <c r="H16" s="21"/>
      <c r="I16" s="23">
        <v>0.7958333333333334</v>
      </c>
      <c r="J16" s="6">
        <f>(+I16/5000)*1600</f>
        <v>0.25466666666666665</v>
      </c>
      <c r="K16" s="70">
        <v>123</v>
      </c>
      <c r="L16" s="146"/>
      <c r="M16" s="78"/>
      <c r="N16" s="14">
        <f t="shared" si="0"/>
        <v>0.02817693121076224</v>
      </c>
    </row>
    <row r="17" spans="2:14" ht="48" customHeight="1" thickBot="1">
      <c r="B17" s="261" t="s">
        <v>250</v>
      </c>
      <c r="C17" s="246" t="s">
        <v>236</v>
      </c>
      <c r="D17" s="247">
        <v>0.04513888888888889</v>
      </c>
      <c r="E17" s="248" t="s">
        <v>0</v>
      </c>
      <c r="F17" s="249" t="s">
        <v>237</v>
      </c>
      <c r="G17" s="248" t="s">
        <v>249</v>
      </c>
      <c r="H17" s="250" t="s">
        <v>0</v>
      </c>
      <c r="I17" s="251"/>
      <c r="J17" s="252" t="s">
        <v>82</v>
      </c>
      <c r="K17" s="253">
        <v>157</v>
      </c>
      <c r="L17" s="14"/>
      <c r="M17"/>
      <c r="N17"/>
    </row>
    <row r="18" ht="13.5" thickTop="1">
      <c r="M18" s="14"/>
    </row>
  </sheetData>
  <sheetProtection/>
  <printOptions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"/>
  <sheetViews>
    <sheetView zoomScalePageLayoutView="0" workbookViewId="0" topLeftCell="B1">
      <selection activeCell="L7" sqref="L7"/>
    </sheetView>
  </sheetViews>
  <sheetFormatPr defaultColWidth="9.140625" defaultRowHeight="12.75"/>
  <cols>
    <col min="1" max="1" width="2.8515625" style="0" customWidth="1"/>
    <col min="2" max="2" width="18.57421875" style="0" customWidth="1"/>
    <col min="3" max="3" width="9.57421875" style="0" customWidth="1"/>
    <col min="4" max="4" width="7.8515625" style="133" customWidth="1"/>
    <col min="5" max="6" width="9.57421875" style="0" customWidth="1"/>
    <col min="7" max="7" width="7.57421875" style="71" customWidth="1"/>
    <col min="8" max="10" width="9.57421875" style="0" customWidth="1"/>
    <col min="11" max="11" width="10.7109375" style="0" customWidth="1"/>
    <col min="12" max="12" width="11.421875" style="0" customWidth="1"/>
    <col min="13" max="13" width="12.00390625" style="0" customWidth="1"/>
    <col min="14" max="14" width="8.7109375" style="0" customWidth="1"/>
    <col min="15" max="15" width="11.57421875" style="0" customWidth="1"/>
    <col min="16" max="16" width="10.140625" style="140" bestFit="1" customWidth="1"/>
    <col min="17" max="17" width="9.00390625" style="0" customWidth="1"/>
    <col min="18" max="18" width="8.7109375" style="100" customWidth="1"/>
  </cols>
  <sheetData>
    <row r="2" spans="4:16" ht="13.5" thickBot="1">
      <c r="D2" s="125"/>
      <c r="P2" s="137"/>
    </row>
    <row r="3" spans="2:18" ht="16.5" thickTop="1">
      <c r="B3" s="53" t="s">
        <v>58</v>
      </c>
      <c r="C3" s="43" t="s">
        <v>0</v>
      </c>
      <c r="D3" s="126"/>
      <c r="E3" s="43"/>
      <c r="F3" s="43"/>
      <c r="G3" s="110"/>
      <c r="H3" s="43"/>
      <c r="I3" s="43"/>
      <c r="J3" s="44"/>
      <c r="K3" s="54" t="s">
        <v>45</v>
      </c>
      <c r="L3" s="43"/>
      <c r="M3" s="91"/>
      <c r="N3" s="47"/>
      <c r="O3" s="103" t="s">
        <v>55</v>
      </c>
      <c r="P3" s="137" t="s">
        <v>61</v>
      </c>
      <c r="Q3" s="100">
        <v>2009</v>
      </c>
      <c r="R3" s="100" t="s">
        <v>63</v>
      </c>
    </row>
    <row r="4" spans="2:18" ht="15.75">
      <c r="B4" s="55" t="s">
        <v>42</v>
      </c>
      <c r="C4" s="2"/>
      <c r="D4" s="127"/>
      <c r="E4" s="2"/>
      <c r="F4" s="2"/>
      <c r="G4" s="111"/>
      <c r="H4" s="28" t="s">
        <v>0</v>
      </c>
      <c r="I4" s="2"/>
      <c r="J4" s="3"/>
      <c r="K4" s="37" t="s">
        <v>0</v>
      </c>
      <c r="L4" s="2"/>
      <c r="M4" s="2"/>
      <c r="N4" s="49"/>
      <c r="O4" s="104" t="s">
        <v>60</v>
      </c>
      <c r="P4" s="106">
        <v>40068</v>
      </c>
      <c r="Q4" s="100" t="s">
        <v>59</v>
      </c>
      <c r="R4" s="100" t="s">
        <v>59</v>
      </c>
    </row>
    <row r="5" spans="2:16" ht="12.75" customHeight="1">
      <c r="B5" s="55"/>
      <c r="C5" s="2"/>
      <c r="D5" s="127"/>
      <c r="E5" s="2"/>
      <c r="F5" s="2"/>
      <c r="G5" s="111"/>
      <c r="H5" s="28"/>
      <c r="I5" s="2" t="s">
        <v>0</v>
      </c>
      <c r="J5" s="3"/>
      <c r="K5" s="37" t="s">
        <v>0</v>
      </c>
      <c r="L5" s="2" t="s">
        <v>0</v>
      </c>
      <c r="M5" s="2"/>
      <c r="N5" s="49"/>
      <c r="O5" s="101"/>
      <c r="P5" s="138"/>
    </row>
    <row r="6" spans="2:16" ht="16.5" thickBot="1">
      <c r="B6" s="65" t="s">
        <v>27</v>
      </c>
      <c r="C6" s="33" t="s">
        <v>1</v>
      </c>
      <c r="D6" s="128" t="s">
        <v>62</v>
      </c>
      <c r="E6" s="33" t="s">
        <v>2</v>
      </c>
      <c r="F6" s="34" t="s">
        <v>10</v>
      </c>
      <c r="G6" s="112" t="s">
        <v>62</v>
      </c>
      <c r="H6" s="33" t="s">
        <v>11</v>
      </c>
      <c r="I6" s="34" t="s">
        <v>12</v>
      </c>
      <c r="J6" s="35" t="s">
        <v>19</v>
      </c>
      <c r="K6" s="36" t="s">
        <v>3</v>
      </c>
      <c r="L6" s="34" t="s">
        <v>4</v>
      </c>
      <c r="M6" s="34" t="s">
        <v>5</v>
      </c>
      <c r="N6" s="56" t="s">
        <v>35</v>
      </c>
      <c r="O6" s="13"/>
      <c r="P6" s="138"/>
    </row>
    <row r="7" spans="1:18" ht="21.75" customHeight="1" thickTop="1">
      <c r="A7" s="78"/>
      <c r="B7" s="5" t="s">
        <v>13</v>
      </c>
      <c r="C7" s="20">
        <v>0.2125</v>
      </c>
      <c r="D7" s="129">
        <v>50</v>
      </c>
      <c r="E7" s="67">
        <f>+F7-C7</f>
        <v>0.22916666666666666</v>
      </c>
      <c r="F7" s="6">
        <v>0.44166666666666665</v>
      </c>
      <c r="G7" s="114">
        <v>64</v>
      </c>
      <c r="H7" s="67">
        <f>+I7-F7</f>
        <v>0.24236111111111114</v>
      </c>
      <c r="I7" s="134">
        <v>0.6840277777777778</v>
      </c>
      <c r="J7" s="21">
        <f>+AVERAGE(H7,E7)</f>
        <v>0.23576388888888888</v>
      </c>
      <c r="K7" s="23">
        <v>0.7152777777777778</v>
      </c>
      <c r="L7" s="6">
        <f>AVERAGE(H7,E7,C7)</f>
        <v>0.22800925925925927</v>
      </c>
      <c r="M7" s="6">
        <f>(+K7/5000)*1000</f>
        <v>0.14305555555555555</v>
      </c>
      <c r="N7" s="102">
        <v>107</v>
      </c>
      <c r="O7" s="14">
        <v>0.720138888888889</v>
      </c>
      <c r="P7" s="139">
        <v>0.7041666666666666</v>
      </c>
      <c r="Q7" s="144">
        <f>+K7-P7</f>
        <v>0.011111111111111183</v>
      </c>
      <c r="R7" s="14">
        <f>+O7-K7</f>
        <v>0.004861111111111205</v>
      </c>
    </row>
    <row r="8" spans="1:18" ht="21.75" customHeight="1">
      <c r="A8" s="78"/>
      <c r="B8" s="5" t="s">
        <v>31</v>
      </c>
      <c r="C8" s="20">
        <v>0.21875</v>
      </c>
      <c r="D8" s="129">
        <v>94</v>
      </c>
      <c r="E8" s="67">
        <f aca="true" t="shared" si="0" ref="E8:E16">+F8-C8</f>
        <v>0.2416666666666667</v>
      </c>
      <c r="F8" s="6">
        <v>0.4604166666666667</v>
      </c>
      <c r="G8" s="114">
        <v>136</v>
      </c>
      <c r="H8" s="67">
        <f aca="true" t="shared" si="1" ref="H8:H16">+I8-F8</f>
        <v>0.22916666666666663</v>
      </c>
      <c r="I8" s="134">
        <v>0.6895833333333333</v>
      </c>
      <c r="J8" s="21">
        <f aca="true" t="shared" si="2" ref="J8:J16">+AVERAGE(H8,E8)</f>
        <v>0.23541666666666666</v>
      </c>
      <c r="K8" s="23">
        <v>0.7208333333333333</v>
      </c>
      <c r="L8" s="6">
        <f>AVERAGE(H8,E8,C8)</f>
        <v>0.2298611111111111</v>
      </c>
      <c r="M8" s="6">
        <f>(+K8/5000)*1000</f>
        <v>0.14416666666666667</v>
      </c>
      <c r="N8" s="70">
        <v>120</v>
      </c>
      <c r="O8" s="14">
        <v>0.7611111111111111</v>
      </c>
      <c r="P8" s="139">
        <v>0.7402777777777777</v>
      </c>
      <c r="Q8" s="78">
        <f aca="true" t="shared" si="3" ref="Q8:Q16">+P8-K8</f>
        <v>0.019444444444444375</v>
      </c>
      <c r="R8" s="14">
        <f aca="true" t="shared" si="4" ref="R8:R13">+O8-K8</f>
        <v>0.040277777777777746</v>
      </c>
    </row>
    <row r="9" spans="1:18" ht="21.75" customHeight="1">
      <c r="A9" s="78"/>
      <c r="B9" s="5" t="s">
        <v>20</v>
      </c>
      <c r="C9" s="20">
        <v>0.21805555555555556</v>
      </c>
      <c r="D9" s="129">
        <v>91</v>
      </c>
      <c r="E9" s="67">
        <f t="shared" si="0"/>
        <v>0.23541666666666666</v>
      </c>
      <c r="F9" s="6">
        <v>0.4534722222222222</v>
      </c>
      <c r="G9" s="114">
        <v>105</v>
      </c>
      <c r="H9" s="67">
        <f t="shared" si="1"/>
        <v>0.2229166666666667</v>
      </c>
      <c r="I9" s="134">
        <v>0.6763888888888889</v>
      </c>
      <c r="J9" s="21">
        <f t="shared" si="2"/>
        <v>0.22916666666666669</v>
      </c>
      <c r="K9" s="23">
        <v>0.7076388888888889</v>
      </c>
      <c r="L9" s="6">
        <f aca="true" t="shared" si="5" ref="L9:L16">AVERAGE(H9,E9,C9)</f>
        <v>0.22546296296296298</v>
      </c>
      <c r="M9" s="6">
        <f aca="true" t="shared" si="6" ref="M9:M16">(+K9/5000)*1000</f>
        <v>0.14152777777777778</v>
      </c>
      <c r="N9" s="70">
        <v>90</v>
      </c>
      <c r="O9" s="14">
        <v>0.7298611111111111</v>
      </c>
      <c r="P9" s="139">
        <v>0.7243055555555555</v>
      </c>
      <c r="Q9" s="78">
        <f t="shared" si="3"/>
        <v>0.016666666666666607</v>
      </c>
      <c r="R9" s="14">
        <f t="shared" si="4"/>
        <v>0.022222222222222143</v>
      </c>
    </row>
    <row r="10" spans="1:18" ht="21.75" customHeight="1">
      <c r="A10" s="78"/>
      <c r="B10" s="5" t="s">
        <v>16</v>
      </c>
      <c r="C10" s="20">
        <v>0.2298611111111111</v>
      </c>
      <c r="D10" s="129">
        <v>180</v>
      </c>
      <c r="E10" s="67">
        <f t="shared" si="0"/>
        <v>0.24513888888888888</v>
      </c>
      <c r="F10" s="6">
        <v>0.475</v>
      </c>
      <c r="G10" s="114">
        <v>182</v>
      </c>
      <c r="H10" s="67">
        <f t="shared" si="1"/>
        <v>0.24722222222222223</v>
      </c>
      <c r="I10" s="134">
        <v>0.7222222222222222</v>
      </c>
      <c r="J10" s="21">
        <f t="shared" si="2"/>
        <v>0.24618055555555557</v>
      </c>
      <c r="K10" s="23">
        <v>0.7534722222222222</v>
      </c>
      <c r="L10" s="6">
        <f t="shared" si="5"/>
        <v>0.24074074074074073</v>
      </c>
      <c r="M10" s="6">
        <f t="shared" si="6"/>
        <v>0.15069444444444446</v>
      </c>
      <c r="N10" s="70">
        <v>191</v>
      </c>
      <c r="O10" s="14">
        <v>0.7618055555555556</v>
      </c>
      <c r="P10" s="139">
        <v>0.7520833333333333</v>
      </c>
      <c r="Q10" s="144">
        <f>+K10-P10</f>
        <v>0.001388888888888884</v>
      </c>
      <c r="R10" s="14">
        <f t="shared" si="4"/>
        <v>0.008333333333333415</v>
      </c>
    </row>
    <row r="11" spans="1:18" ht="21.75" customHeight="1">
      <c r="A11" s="78"/>
      <c r="B11" s="5" t="s">
        <v>14</v>
      </c>
      <c r="C11" s="20">
        <v>0.2222222222222222</v>
      </c>
      <c r="D11" s="129">
        <v>132</v>
      </c>
      <c r="E11" s="67">
        <f t="shared" si="0"/>
        <v>0.25138888888888894</v>
      </c>
      <c r="F11" s="6">
        <v>0.47361111111111115</v>
      </c>
      <c r="G11" s="114">
        <v>178</v>
      </c>
      <c r="H11" s="67">
        <f t="shared" si="1"/>
        <v>0.23819444444444432</v>
      </c>
      <c r="I11" s="134">
        <v>0.7118055555555555</v>
      </c>
      <c r="J11" s="21">
        <f t="shared" si="2"/>
        <v>0.24479166666666663</v>
      </c>
      <c r="K11" s="23">
        <v>0.7430555555555555</v>
      </c>
      <c r="L11" s="6">
        <f t="shared" si="5"/>
        <v>0.2372685185185185</v>
      </c>
      <c r="M11" s="6">
        <f t="shared" si="6"/>
        <v>0.1486111111111111</v>
      </c>
      <c r="N11" s="70">
        <v>172</v>
      </c>
      <c r="O11" s="14">
        <v>0.8055555555555555</v>
      </c>
      <c r="P11" s="139" t="s">
        <v>54</v>
      </c>
      <c r="Q11" s="78" t="s">
        <v>0</v>
      </c>
      <c r="R11" s="14">
        <f t="shared" si="4"/>
        <v>0.0625</v>
      </c>
    </row>
    <row r="12" spans="1:18" ht="21.75" customHeight="1">
      <c r="A12" s="78"/>
      <c r="B12" s="5" t="s">
        <v>18</v>
      </c>
      <c r="C12" s="20">
        <v>0.23263888888888887</v>
      </c>
      <c r="D12" s="129">
        <v>203</v>
      </c>
      <c r="E12" s="67">
        <f t="shared" si="0"/>
        <v>0.2479166666666667</v>
      </c>
      <c r="F12" s="6">
        <v>0.48055555555555557</v>
      </c>
      <c r="G12" s="114">
        <v>200</v>
      </c>
      <c r="H12" s="67">
        <f t="shared" si="1"/>
        <v>0.2375</v>
      </c>
      <c r="I12" s="134">
        <v>0.7180555555555556</v>
      </c>
      <c r="J12" s="21">
        <f t="shared" si="2"/>
        <v>0.24270833333333336</v>
      </c>
      <c r="K12" s="23">
        <v>0.7493055555555556</v>
      </c>
      <c r="L12" s="6">
        <f t="shared" si="5"/>
        <v>0.23935185185185184</v>
      </c>
      <c r="M12" s="6">
        <f t="shared" si="6"/>
        <v>0.1498611111111111</v>
      </c>
      <c r="N12" s="70">
        <v>182</v>
      </c>
      <c r="O12" s="14">
        <v>0.78125</v>
      </c>
      <c r="P12" s="139">
        <v>0.7604166666666666</v>
      </c>
      <c r="Q12" s="78">
        <f t="shared" si="3"/>
        <v>0.011111111111111072</v>
      </c>
      <c r="R12" s="14">
        <f t="shared" si="4"/>
        <v>0.03194444444444444</v>
      </c>
    </row>
    <row r="13" spans="1:18" ht="21.75" customHeight="1" thickBot="1">
      <c r="A13" s="78"/>
      <c r="B13" s="95" t="s">
        <v>17</v>
      </c>
      <c r="C13" s="98">
        <v>0.2354166666666667</v>
      </c>
      <c r="D13" s="130">
        <v>218</v>
      </c>
      <c r="E13" s="78">
        <f t="shared" si="0"/>
        <v>0.25555555555555554</v>
      </c>
      <c r="F13" s="81">
        <v>0.4909722222222222</v>
      </c>
      <c r="G13" s="117">
        <v>213</v>
      </c>
      <c r="H13" s="78">
        <f t="shared" si="1"/>
        <v>0.25000000000000006</v>
      </c>
      <c r="I13" s="135">
        <v>0.7409722222222223</v>
      </c>
      <c r="J13" s="21">
        <f t="shared" si="2"/>
        <v>0.25277777777777777</v>
      </c>
      <c r="K13" s="64">
        <v>0.7694444444444444</v>
      </c>
      <c r="L13" s="81">
        <f t="shared" si="5"/>
        <v>0.24699074074074076</v>
      </c>
      <c r="M13" s="81">
        <f t="shared" si="6"/>
        <v>0.15388888888888888</v>
      </c>
      <c r="N13" s="97">
        <v>207</v>
      </c>
      <c r="O13" s="14">
        <v>0.845138888888889</v>
      </c>
      <c r="P13" s="139">
        <v>0.8458333333333333</v>
      </c>
      <c r="Q13" s="78">
        <f t="shared" si="3"/>
        <v>0.07638888888888895</v>
      </c>
      <c r="R13" s="14">
        <f t="shared" si="4"/>
        <v>0.07569444444444462</v>
      </c>
    </row>
    <row r="14" spans="1:18" ht="21.75" customHeight="1">
      <c r="A14" s="78"/>
      <c r="B14" s="118" t="s">
        <v>38</v>
      </c>
      <c r="C14" s="119">
        <v>0.23194444444444443</v>
      </c>
      <c r="D14" s="131">
        <v>47</v>
      </c>
      <c r="E14" s="120">
        <f t="shared" si="0"/>
        <v>0.25555555555555554</v>
      </c>
      <c r="F14" s="121">
        <v>0.4875</v>
      </c>
      <c r="G14" s="122">
        <v>64</v>
      </c>
      <c r="H14" s="120">
        <f t="shared" si="1"/>
        <v>0.2569444444444445</v>
      </c>
      <c r="I14" s="136">
        <v>0.7444444444444445</v>
      </c>
      <c r="J14" s="21">
        <f t="shared" si="2"/>
        <v>0.25625</v>
      </c>
      <c r="K14" s="123">
        <v>0.7756944444444445</v>
      </c>
      <c r="L14" s="121">
        <f t="shared" si="5"/>
        <v>0.24814814814814812</v>
      </c>
      <c r="M14" s="121">
        <f t="shared" si="6"/>
        <v>0.1551388888888889</v>
      </c>
      <c r="N14" s="124">
        <v>81</v>
      </c>
      <c r="O14" s="14" t="s">
        <v>0</v>
      </c>
      <c r="P14" s="139">
        <v>0.8041666666666667</v>
      </c>
      <c r="Q14" s="78">
        <f t="shared" si="3"/>
        <v>0.028472222222222232</v>
      </c>
      <c r="R14" s="14"/>
    </row>
    <row r="15" spans="1:18" ht="21.75" customHeight="1">
      <c r="A15" s="78"/>
      <c r="B15" s="38" t="s">
        <v>32</v>
      </c>
      <c r="C15" s="20">
        <v>0.23194444444444443</v>
      </c>
      <c r="D15" s="129">
        <v>51</v>
      </c>
      <c r="E15" s="67">
        <f t="shared" si="0"/>
        <v>0.26736111111111105</v>
      </c>
      <c r="F15" s="6">
        <v>0.4993055555555555</v>
      </c>
      <c r="G15" s="114">
        <v>93</v>
      </c>
      <c r="H15" s="67">
        <f t="shared" si="1"/>
        <v>0.27638888888888896</v>
      </c>
      <c r="I15" s="134">
        <v>0.7756944444444445</v>
      </c>
      <c r="J15" s="21">
        <f t="shared" si="2"/>
        <v>0.271875</v>
      </c>
      <c r="K15" s="23">
        <v>0.8069444444444445</v>
      </c>
      <c r="L15" s="6">
        <f t="shared" si="5"/>
        <v>0.2585648148148148</v>
      </c>
      <c r="M15" s="6">
        <f t="shared" si="6"/>
        <v>0.1613888888888889</v>
      </c>
      <c r="N15" s="70">
        <v>127</v>
      </c>
      <c r="O15" s="14" t="s">
        <v>0</v>
      </c>
      <c r="P15" s="139">
        <v>0.8104166666666667</v>
      </c>
      <c r="Q15" s="78">
        <f t="shared" si="3"/>
        <v>0.00347222222222221</v>
      </c>
      <c r="R15" s="14"/>
    </row>
    <row r="16" spans="1:18" ht="18.75" customHeight="1">
      <c r="A16" s="78"/>
      <c r="B16" s="5" t="s">
        <v>33</v>
      </c>
      <c r="C16" s="20">
        <v>0.2569444444444445</v>
      </c>
      <c r="D16" s="129">
        <v>155</v>
      </c>
      <c r="E16" s="67">
        <f t="shared" si="0"/>
        <v>0.27986111111111106</v>
      </c>
      <c r="F16" s="6">
        <v>0.5368055555555555</v>
      </c>
      <c r="G16" s="114">
        <v>149</v>
      </c>
      <c r="H16" s="67">
        <f t="shared" si="1"/>
        <v>0.27708333333333346</v>
      </c>
      <c r="I16" s="134">
        <v>0.813888888888889</v>
      </c>
      <c r="J16" s="21">
        <f t="shared" si="2"/>
        <v>0.27847222222222223</v>
      </c>
      <c r="K16" s="23">
        <v>0.845138888888889</v>
      </c>
      <c r="L16" s="6">
        <f t="shared" si="5"/>
        <v>0.2712962962962963</v>
      </c>
      <c r="M16" s="6">
        <f t="shared" si="6"/>
        <v>0.16902777777777778</v>
      </c>
      <c r="N16" s="70">
        <v>152</v>
      </c>
      <c r="O16" s="14" t="s">
        <v>0</v>
      </c>
      <c r="P16" s="139">
        <v>0.876388888888889</v>
      </c>
      <c r="Q16" s="90">
        <f t="shared" si="3"/>
        <v>0.03125</v>
      </c>
      <c r="R16" s="14"/>
    </row>
    <row r="17" spans="2:15" ht="13.5" thickBot="1">
      <c r="B17" s="12"/>
      <c r="C17" s="58"/>
      <c r="D17" s="132"/>
      <c r="E17" s="59"/>
      <c r="F17" s="59"/>
      <c r="G17" s="113"/>
      <c r="H17" s="59"/>
      <c r="I17" s="59"/>
      <c r="J17" s="9"/>
      <c r="K17" s="60"/>
      <c r="L17" s="59"/>
      <c r="M17" s="59"/>
      <c r="N17" s="52"/>
      <c r="O17" s="101"/>
    </row>
    <row r="18" spans="10:18" ht="13.5" thickTop="1">
      <c r="J18" t="s">
        <v>57</v>
      </c>
      <c r="K18" s="14">
        <f>+AVERAGE(K7:K12)</f>
        <v>0.7315972222222222</v>
      </c>
      <c r="N18" t="s">
        <v>57</v>
      </c>
      <c r="O18" s="14">
        <f>+AVERAGE(O7:O12)</f>
        <v>0.7599537037037036</v>
      </c>
      <c r="P18" s="141">
        <f>+AVERAGE(P7:P12)</f>
        <v>0.7362499999999998</v>
      </c>
      <c r="Q18" s="14">
        <f>AVERAGE(Q7:Q16)</f>
        <v>0.022145061728395057</v>
      </c>
      <c r="R18" s="14">
        <f>AVERAGE(R7:R16)</f>
        <v>0.035119047619047654</v>
      </c>
    </row>
    <row r="19" spans="10:16" ht="12.75">
      <c r="J19" t="s">
        <v>56</v>
      </c>
      <c r="K19" s="14">
        <f>+AVERAGE(K7:K16)</f>
        <v>0.7586805555555556</v>
      </c>
      <c r="N19" t="s">
        <v>56</v>
      </c>
      <c r="O19" s="14">
        <f>+AVERAGE(O7:O16)</f>
        <v>0.7721230158730158</v>
      </c>
      <c r="P19" s="141">
        <f>+AVERAGE(P7:P16)</f>
        <v>0.7797839506172839</v>
      </c>
    </row>
    <row r="22" ht="13.5" thickBot="1"/>
    <row r="23" spans="2:15" ht="16.5" thickTop="1">
      <c r="B23" s="53" t="s">
        <v>58</v>
      </c>
      <c r="C23" s="43" t="s">
        <v>49</v>
      </c>
      <c r="D23" s="126"/>
      <c r="E23" s="43"/>
      <c r="F23" s="43"/>
      <c r="G23" s="110"/>
      <c r="H23" s="43"/>
      <c r="I23" s="43"/>
      <c r="J23" s="44"/>
      <c r="K23" s="54" t="s">
        <v>44</v>
      </c>
      <c r="L23" s="43"/>
      <c r="M23" s="91"/>
      <c r="N23" s="47"/>
      <c r="O23" s="100"/>
    </row>
    <row r="24" spans="2:18" ht="15.75">
      <c r="B24" s="55" t="s">
        <v>42</v>
      </c>
      <c r="C24" s="2"/>
      <c r="D24" s="127"/>
      <c r="E24" s="2"/>
      <c r="F24" s="2"/>
      <c r="G24" s="111"/>
      <c r="H24" s="28" t="s">
        <v>0</v>
      </c>
      <c r="I24" s="2"/>
      <c r="J24" s="3"/>
      <c r="K24" s="37" t="s">
        <v>0</v>
      </c>
      <c r="L24" s="2" t="s">
        <v>0</v>
      </c>
      <c r="M24" s="2"/>
      <c r="N24" s="49"/>
      <c r="O24" s="105" t="s">
        <v>55</v>
      </c>
      <c r="P24" s="140" t="s">
        <v>61</v>
      </c>
      <c r="Q24" s="100">
        <v>2009</v>
      </c>
      <c r="R24" s="100" t="s">
        <v>63</v>
      </c>
    </row>
    <row r="25" spans="2:18" ht="15.75">
      <c r="B25" s="55"/>
      <c r="C25" s="2"/>
      <c r="D25" s="127"/>
      <c r="E25" s="2"/>
      <c r="F25" s="2"/>
      <c r="G25" s="111"/>
      <c r="H25" s="28"/>
      <c r="I25" s="2" t="s">
        <v>0</v>
      </c>
      <c r="J25" s="3"/>
      <c r="K25" s="37"/>
      <c r="L25" s="2"/>
      <c r="M25" s="2"/>
      <c r="N25" s="49"/>
      <c r="O25" s="104" t="s">
        <v>60</v>
      </c>
      <c r="P25" s="142">
        <v>40068</v>
      </c>
      <c r="Q25" s="100" t="s">
        <v>59</v>
      </c>
      <c r="R25" s="100" t="s">
        <v>59</v>
      </c>
    </row>
    <row r="26" spans="2:15" ht="16.5" thickBot="1">
      <c r="B26" s="65" t="s">
        <v>27</v>
      </c>
      <c r="C26" s="33" t="s">
        <v>1</v>
      </c>
      <c r="D26" s="128"/>
      <c r="E26" s="33" t="s">
        <v>2</v>
      </c>
      <c r="F26" s="34" t="s">
        <v>10</v>
      </c>
      <c r="G26" s="115"/>
      <c r="H26" s="33" t="s">
        <v>11</v>
      </c>
      <c r="I26" s="34" t="s">
        <v>12</v>
      </c>
      <c r="J26" s="35" t="s">
        <v>19</v>
      </c>
      <c r="K26" s="36" t="s">
        <v>3</v>
      </c>
      <c r="L26" s="34" t="s">
        <v>4</v>
      </c>
      <c r="M26" s="34" t="s">
        <v>5</v>
      </c>
      <c r="N26" s="56" t="s">
        <v>35</v>
      </c>
      <c r="O26" s="13"/>
    </row>
    <row r="27" spans="2:18" ht="22.5" customHeight="1" thickTop="1">
      <c r="B27" s="5" t="s">
        <v>39</v>
      </c>
      <c r="C27" s="20"/>
      <c r="D27" s="129"/>
      <c r="E27" s="67"/>
      <c r="F27" s="6">
        <v>0.59375</v>
      </c>
      <c r="G27" s="116"/>
      <c r="H27" s="19"/>
      <c r="I27" s="6"/>
      <c r="J27" s="21"/>
      <c r="K27" s="23">
        <v>0.94375</v>
      </c>
      <c r="L27" s="6"/>
      <c r="M27" s="6"/>
      <c r="N27" s="109">
        <v>70</v>
      </c>
      <c r="O27" s="14">
        <v>0.967361111111111</v>
      </c>
      <c r="P27" s="141">
        <v>0.8986111111111111</v>
      </c>
      <c r="Q27" s="144">
        <f>+K27-P27</f>
        <v>0.04513888888888884</v>
      </c>
      <c r="R27" s="14">
        <f>+O27-K27</f>
        <v>0.023611111111111027</v>
      </c>
    </row>
    <row r="28" spans="2:18" ht="22.5" customHeight="1">
      <c r="B28" s="5" t="s">
        <v>8</v>
      </c>
      <c r="C28" s="20"/>
      <c r="D28" s="129" t="s">
        <v>0</v>
      </c>
      <c r="E28" s="67"/>
      <c r="F28" s="6"/>
      <c r="G28" s="116"/>
      <c r="H28" s="19"/>
      <c r="I28" s="6"/>
      <c r="J28" s="21"/>
      <c r="K28" s="23">
        <v>0.9145833333333333</v>
      </c>
      <c r="L28" s="6"/>
      <c r="M28" s="6"/>
      <c r="N28" s="70">
        <v>55</v>
      </c>
      <c r="O28" s="14">
        <v>0.8854166666666666</v>
      </c>
      <c r="P28" s="141">
        <v>0.9604166666666667</v>
      </c>
      <c r="Q28" s="78">
        <f>+P28-K28</f>
        <v>0.04583333333333339</v>
      </c>
      <c r="R28" s="145">
        <f>+K28-O28</f>
        <v>0.029166666666666674</v>
      </c>
    </row>
    <row r="29" spans="2:18" ht="22.5" customHeight="1">
      <c r="B29" s="5" t="s">
        <v>6</v>
      </c>
      <c r="C29" s="20"/>
      <c r="D29" s="129" t="s">
        <v>0</v>
      </c>
      <c r="E29" s="67"/>
      <c r="F29" s="6"/>
      <c r="G29" s="116"/>
      <c r="H29" s="19"/>
      <c r="I29" s="6"/>
      <c r="J29" s="21"/>
      <c r="K29" s="23">
        <v>0.9083333333333333</v>
      </c>
      <c r="L29" s="6"/>
      <c r="M29" s="6" t="s">
        <v>0</v>
      </c>
      <c r="N29" s="70">
        <v>52</v>
      </c>
      <c r="O29" s="14"/>
      <c r="P29" s="141">
        <v>0.9784722222222223</v>
      </c>
      <c r="Q29" s="78">
        <f>+P29-K29</f>
        <v>0.07013888888888897</v>
      </c>
      <c r="R29" s="14" t="s">
        <v>0</v>
      </c>
    </row>
    <row r="30" spans="2:17" ht="22.5" customHeight="1">
      <c r="B30" s="5" t="s">
        <v>36</v>
      </c>
      <c r="C30" s="20"/>
      <c r="D30" s="129" t="s">
        <v>0</v>
      </c>
      <c r="E30" s="67"/>
      <c r="F30" s="6"/>
      <c r="G30" s="116"/>
      <c r="H30" s="19"/>
      <c r="I30" s="6"/>
      <c r="J30" s="21"/>
      <c r="K30" s="22">
        <v>0.95625</v>
      </c>
      <c r="L30" s="6"/>
      <c r="M30" s="6"/>
      <c r="N30" s="70">
        <v>83</v>
      </c>
      <c r="O30" s="100"/>
      <c r="P30" s="143" t="s">
        <v>51</v>
      </c>
      <c r="Q30" s="78">
        <f>+P30-K30</f>
        <v>0.04444444444444429</v>
      </c>
    </row>
    <row r="31" spans="2:15" ht="13.5" thickBot="1">
      <c r="B31" s="12"/>
      <c r="C31" s="58"/>
      <c r="D31" s="132"/>
      <c r="E31" s="59"/>
      <c r="F31" s="59"/>
      <c r="G31" s="113"/>
      <c r="H31" s="59"/>
      <c r="I31" s="59"/>
      <c r="J31" s="9"/>
      <c r="K31" s="60"/>
      <c r="L31" s="59"/>
      <c r="M31" s="59"/>
      <c r="N31" s="52"/>
      <c r="O31" s="100"/>
    </row>
    <row r="32" ht="13.5" thickTop="1"/>
  </sheetData>
  <sheetProtection/>
  <printOptions/>
  <pageMargins left="0.5" right="0.5" top="0.5" bottom="0.5" header="0.5" footer="0.5"/>
  <pageSetup fitToHeight="1" fitToWidth="1" horizontalDpi="600" verticalDpi="600" orientation="landscape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N11"/>
  <sheetViews>
    <sheetView zoomScalePageLayoutView="0" workbookViewId="0" topLeftCell="B1">
      <pane xSplit="2340" topLeftCell="M1" activePane="topRight" state="split"/>
      <selection pane="topLeft" activeCell="B1" sqref="B1"/>
      <selection pane="topRight" activeCell="B3" sqref="B3:N11"/>
    </sheetView>
  </sheetViews>
  <sheetFormatPr defaultColWidth="9.140625" defaultRowHeight="12.75"/>
  <cols>
    <col min="2" max="2" width="18.57421875" style="0" customWidth="1"/>
    <col min="4" max="4" width="11.14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8.7109375" style="0" customWidth="1"/>
    <col min="13" max="13" width="11.28125" style="100" bestFit="1" customWidth="1"/>
    <col min="14" max="14" width="9.140625" style="100" customWidth="1"/>
  </cols>
  <sheetData>
    <row r="2" ht="13.5" thickBot="1"/>
    <row r="3" spans="2:12" ht="16.5" thickTop="1">
      <c r="B3" s="53" t="s">
        <v>58</v>
      </c>
      <c r="C3" s="43" t="s">
        <v>49</v>
      </c>
      <c r="D3" s="43"/>
      <c r="E3" s="43"/>
      <c r="F3" s="43"/>
      <c r="G3" s="43"/>
      <c r="H3" s="44"/>
      <c r="I3" s="54" t="s">
        <v>44</v>
      </c>
      <c r="J3" s="43"/>
      <c r="K3" s="91"/>
      <c r="L3" s="47"/>
    </row>
    <row r="4" spans="2:14" ht="15.75">
      <c r="B4" s="55" t="s">
        <v>42</v>
      </c>
      <c r="C4" s="2"/>
      <c r="D4" s="2"/>
      <c r="E4" s="2"/>
      <c r="F4" s="28" t="s">
        <v>0</v>
      </c>
      <c r="G4" s="2"/>
      <c r="H4" s="3"/>
      <c r="I4" s="37" t="s">
        <v>0</v>
      </c>
      <c r="J4" s="2" t="s">
        <v>0</v>
      </c>
      <c r="K4" s="2"/>
      <c r="L4" s="49"/>
      <c r="M4" s="105" t="s">
        <v>55</v>
      </c>
      <c r="N4" s="100" t="s">
        <v>61</v>
      </c>
    </row>
    <row r="5" spans="2:14" ht="12.75" customHeight="1">
      <c r="B5" s="55"/>
      <c r="C5" s="2"/>
      <c r="D5" s="2"/>
      <c r="E5" s="2"/>
      <c r="F5" s="28"/>
      <c r="G5" s="2" t="s">
        <v>0</v>
      </c>
      <c r="H5" s="3"/>
      <c r="I5" s="37"/>
      <c r="J5" s="2"/>
      <c r="K5" s="2"/>
      <c r="L5" s="49"/>
      <c r="M5" s="106">
        <v>39767</v>
      </c>
      <c r="N5" s="107">
        <v>40068</v>
      </c>
    </row>
    <row r="6" spans="2:13" ht="16.5" thickBot="1">
      <c r="B6" s="65" t="s">
        <v>27</v>
      </c>
      <c r="C6" s="33" t="s">
        <v>1</v>
      </c>
      <c r="D6" s="33" t="s">
        <v>2</v>
      </c>
      <c r="E6" s="34" t="s">
        <v>10</v>
      </c>
      <c r="F6" s="33" t="s">
        <v>11</v>
      </c>
      <c r="G6" s="34" t="s">
        <v>12</v>
      </c>
      <c r="H6" s="35" t="s">
        <v>19</v>
      </c>
      <c r="I6" s="36" t="s">
        <v>3</v>
      </c>
      <c r="J6" s="34" t="s">
        <v>4</v>
      </c>
      <c r="K6" s="34" t="s">
        <v>5</v>
      </c>
      <c r="L6" s="56" t="s">
        <v>35</v>
      </c>
      <c r="M6" s="13"/>
    </row>
    <row r="7" spans="1:14" ht="21.75" customHeight="1" thickTop="1">
      <c r="A7" s="78"/>
      <c r="B7" s="5" t="s">
        <v>39</v>
      </c>
      <c r="C7" s="20"/>
      <c r="D7" s="67"/>
      <c r="E7" s="6"/>
      <c r="F7" s="19"/>
      <c r="G7" s="6"/>
      <c r="H7" s="21"/>
      <c r="I7" s="23"/>
      <c r="J7" s="6"/>
      <c r="K7" s="6"/>
      <c r="L7" s="109"/>
      <c r="M7" s="14">
        <v>0.967361111111111</v>
      </c>
      <c r="N7" s="14">
        <v>0.8986111111111111</v>
      </c>
    </row>
    <row r="8" spans="1:14" ht="21.75" customHeight="1">
      <c r="A8" s="78"/>
      <c r="B8" s="5" t="s">
        <v>8</v>
      </c>
      <c r="C8" s="20"/>
      <c r="D8" s="67"/>
      <c r="E8" s="6"/>
      <c r="F8" s="19"/>
      <c r="G8" s="6"/>
      <c r="H8" s="21"/>
      <c r="I8" s="23"/>
      <c r="J8" s="6"/>
      <c r="K8" s="6"/>
      <c r="L8" s="70"/>
      <c r="M8" s="14">
        <v>0.8854166666666666</v>
      </c>
      <c r="N8" s="14">
        <v>0.9604166666666667</v>
      </c>
    </row>
    <row r="9" spans="1:14" ht="21.75" customHeight="1">
      <c r="A9" s="78"/>
      <c r="B9" s="5" t="s">
        <v>6</v>
      </c>
      <c r="C9" s="20"/>
      <c r="D9" s="67"/>
      <c r="E9" s="6"/>
      <c r="F9" s="19"/>
      <c r="G9" s="6"/>
      <c r="H9" s="21"/>
      <c r="I9" s="23"/>
      <c r="J9" s="6"/>
      <c r="K9" s="6"/>
      <c r="L9" s="70"/>
      <c r="M9" s="14"/>
      <c r="N9" s="14">
        <v>0.9784722222222223</v>
      </c>
    </row>
    <row r="10" spans="1:14" ht="18.75" customHeight="1">
      <c r="A10" s="78"/>
      <c r="B10" s="5" t="s">
        <v>36</v>
      </c>
      <c r="C10" s="20"/>
      <c r="D10" s="67"/>
      <c r="E10" s="6"/>
      <c r="F10" s="19"/>
      <c r="G10" s="6"/>
      <c r="H10" s="21"/>
      <c r="I10" s="22"/>
      <c r="J10" s="6"/>
      <c r="K10" s="6"/>
      <c r="L10" s="70"/>
      <c r="N10" s="108" t="s">
        <v>51</v>
      </c>
    </row>
    <row r="11" spans="2:12" ht="13.5" thickBot="1">
      <c r="B11" s="12"/>
      <c r="C11" s="58"/>
      <c r="D11" s="59"/>
      <c r="E11" s="59"/>
      <c r="F11" s="59"/>
      <c r="G11" s="59"/>
      <c r="H11" s="9"/>
      <c r="I11" s="60"/>
      <c r="J11" s="59"/>
      <c r="K11" s="59"/>
      <c r="L11" s="52"/>
    </row>
    <row r="12" ht="13.5" thickTop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1"/>
  <sheetViews>
    <sheetView zoomScale="81" zoomScaleNormal="81" zoomScalePageLayoutView="0" workbookViewId="0" topLeftCell="A15">
      <selection activeCell="H32" sqref="H32"/>
    </sheetView>
  </sheetViews>
  <sheetFormatPr defaultColWidth="9.140625" defaultRowHeight="12.75"/>
  <cols>
    <col min="1" max="1" width="1.28515625" style="0" customWidth="1"/>
    <col min="2" max="2" width="18.57421875" style="0" customWidth="1"/>
    <col min="3" max="8" width="9.140625" style="0" customWidth="1"/>
    <col min="9" max="12" width="12.28125" style="0" customWidth="1"/>
    <col min="13" max="13" width="11.00390625" style="0" customWidth="1"/>
    <col min="14" max="14" width="11.7109375" style="100" customWidth="1"/>
  </cols>
  <sheetData>
    <row r="2" ht="13.5" thickBot="1"/>
    <row r="3" spans="2:12" ht="16.5" thickTop="1">
      <c r="B3" s="197" t="s">
        <v>123</v>
      </c>
      <c r="C3" s="43" t="s">
        <v>26</v>
      </c>
      <c r="D3" s="43"/>
      <c r="E3" s="43"/>
      <c r="F3" s="43"/>
      <c r="G3" s="43"/>
      <c r="H3" s="44"/>
      <c r="I3" s="54" t="s">
        <v>45</v>
      </c>
      <c r="J3" s="43"/>
      <c r="K3" s="91"/>
      <c r="L3" s="47">
        <v>4900</v>
      </c>
    </row>
    <row r="4" spans="2:13" ht="15.75">
      <c r="B4" s="55" t="s">
        <v>83</v>
      </c>
      <c r="C4" s="2"/>
      <c r="D4" s="2"/>
      <c r="E4" s="2"/>
      <c r="F4" s="28" t="s">
        <v>0</v>
      </c>
      <c r="G4" s="2"/>
      <c r="H4" s="3"/>
      <c r="I4" s="37" t="s">
        <v>124</v>
      </c>
      <c r="J4" s="2"/>
      <c r="K4" s="2"/>
      <c r="L4" s="49">
        <v>3937</v>
      </c>
      <c r="M4" s="13"/>
    </row>
    <row r="5" spans="2:14" ht="12.75" customHeight="1">
      <c r="B5" s="55" t="s">
        <v>0</v>
      </c>
      <c r="C5" s="2"/>
      <c r="D5" s="2"/>
      <c r="E5" s="2"/>
      <c r="F5" s="28"/>
      <c r="G5" s="2" t="s">
        <v>0</v>
      </c>
      <c r="H5" s="3"/>
      <c r="I5" s="37"/>
      <c r="J5" s="2"/>
      <c r="K5" s="2"/>
      <c r="L5" s="49"/>
      <c r="M5" s="199" t="s">
        <v>0</v>
      </c>
      <c r="N5"/>
    </row>
    <row r="6" spans="2:14" ht="16.5" thickBot="1">
      <c r="B6" s="65" t="s">
        <v>27</v>
      </c>
      <c r="C6" s="33" t="s">
        <v>1</v>
      </c>
      <c r="D6" s="33" t="s">
        <v>2</v>
      </c>
      <c r="E6" s="34" t="s">
        <v>10</v>
      </c>
      <c r="F6" s="33" t="s">
        <v>11</v>
      </c>
      <c r="G6" s="34" t="s">
        <v>12</v>
      </c>
      <c r="H6" s="69" t="s">
        <v>19</v>
      </c>
      <c r="I6" s="36" t="s">
        <v>3</v>
      </c>
      <c r="J6" s="34" t="s">
        <v>4</v>
      </c>
      <c r="K6" s="34" t="s">
        <v>5</v>
      </c>
      <c r="L6" s="56" t="s">
        <v>35</v>
      </c>
      <c r="M6" s="201">
        <v>2011</v>
      </c>
      <c r="N6" s="13" t="s">
        <v>67</v>
      </c>
    </row>
    <row r="7" spans="1:14" ht="28.5" customHeight="1" thickTop="1">
      <c r="A7" s="78"/>
      <c r="B7" s="5" t="s">
        <v>37</v>
      </c>
      <c r="C7" s="30">
        <v>0.2222222222222222</v>
      </c>
      <c r="D7" s="31">
        <f>+E7-C7</f>
        <v>0.22916666666666669</v>
      </c>
      <c r="E7" s="32">
        <v>0.4513888888888889</v>
      </c>
      <c r="F7" s="31">
        <f>+G7-E7</f>
        <v>0.2277777777777778</v>
      </c>
      <c r="G7" s="31">
        <v>0.6791666666666667</v>
      </c>
      <c r="H7" s="93">
        <f aca="true" t="shared" si="0" ref="H7:H13">AVERAGE(F7,D7)</f>
        <v>0.22847222222222224</v>
      </c>
      <c r="I7" s="40">
        <v>0.6944444444444445</v>
      </c>
      <c r="J7" s="6">
        <f>(+I7/4900)*1600</f>
        <v>0.2267573696145125</v>
      </c>
      <c r="K7" s="6">
        <f>(+I7/4900)*1000</f>
        <v>0.14172335600907032</v>
      </c>
      <c r="L7" s="80">
        <v>2</v>
      </c>
      <c r="M7" s="199" t="s">
        <v>137</v>
      </c>
      <c r="N7" s="146">
        <f aca="true" t="shared" si="1" ref="N7:N13">(+I7/4900)*5000</f>
        <v>0.7086167800453517</v>
      </c>
    </row>
    <row r="8" spans="1:14" ht="28.5" customHeight="1">
      <c r="A8" s="78"/>
      <c r="B8" s="5" t="s">
        <v>18</v>
      </c>
      <c r="C8" s="20">
        <v>0.2222222222222222</v>
      </c>
      <c r="D8" s="19">
        <f aca="true" t="shared" si="2" ref="D8:D13">+E8-C8</f>
        <v>0.24305555555555552</v>
      </c>
      <c r="E8" s="6">
        <v>0.46527777777777773</v>
      </c>
      <c r="F8" s="67">
        <f aca="true" t="shared" si="3" ref="F8:F13">+G8-E8</f>
        <v>0.23958333333333343</v>
      </c>
      <c r="G8" s="19">
        <v>0.7048611111111112</v>
      </c>
      <c r="H8" s="21">
        <f t="shared" si="0"/>
        <v>0.24131944444444448</v>
      </c>
      <c r="I8" s="22">
        <v>0.7222222222222222</v>
      </c>
      <c r="J8" s="6">
        <f aca="true" t="shared" si="4" ref="J8:J13">(+I8/4900)*1600</f>
        <v>0.23582766439909295</v>
      </c>
      <c r="K8" s="6">
        <f aca="true" t="shared" si="5" ref="K8:K13">(+I8/4900)*1000</f>
        <v>0.1473922902494331</v>
      </c>
      <c r="L8" s="80">
        <v>3</v>
      </c>
      <c r="M8" s="199" t="s">
        <v>138</v>
      </c>
      <c r="N8" s="146">
        <f t="shared" si="1"/>
        <v>0.7369614512471655</v>
      </c>
    </row>
    <row r="9" spans="1:14" ht="28.5" customHeight="1">
      <c r="A9" s="78"/>
      <c r="B9" s="5" t="s">
        <v>76</v>
      </c>
      <c r="C9" s="20">
        <v>0.23958333333333334</v>
      </c>
      <c r="D9" s="19">
        <f t="shared" si="2"/>
        <v>0.2423611111111111</v>
      </c>
      <c r="E9" s="6">
        <v>0.48194444444444445</v>
      </c>
      <c r="F9" s="19">
        <f t="shared" si="3"/>
        <v>0.24027777777777776</v>
      </c>
      <c r="G9" s="19">
        <v>0.7222222222222222</v>
      </c>
      <c r="H9" s="21">
        <f t="shared" si="0"/>
        <v>0.24131944444444442</v>
      </c>
      <c r="I9" s="23">
        <v>0.7395833333333334</v>
      </c>
      <c r="J9" s="6">
        <f t="shared" si="4"/>
        <v>0.24149659863945577</v>
      </c>
      <c r="K9" s="6">
        <f t="shared" si="5"/>
        <v>0.15093537414965988</v>
      </c>
      <c r="L9" s="80">
        <v>5</v>
      </c>
      <c r="M9" s="199" t="s">
        <v>139</v>
      </c>
      <c r="N9" s="146">
        <f t="shared" si="1"/>
        <v>0.7546768707482994</v>
      </c>
    </row>
    <row r="10" spans="1:14" ht="28.5" customHeight="1">
      <c r="A10" s="78"/>
      <c r="B10" s="5" t="s">
        <v>33</v>
      </c>
      <c r="C10" s="20">
        <v>0.23958333333333334</v>
      </c>
      <c r="D10" s="19">
        <f t="shared" si="2"/>
        <v>0.25416666666666665</v>
      </c>
      <c r="E10" s="6">
        <v>0.49374999999999997</v>
      </c>
      <c r="F10" s="19">
        <f t="shared" si="3"/>
        <v>0.2625</v>
      </c>
      <c r="G10" s="19">
        <v>0.75625</v>
      </c>
      <c r="H10" s="21">
        <f t="shared" si="0"/>
        <v>0.2583333333333333</v>
      </c>
      <c r="I10" s="29">
        <v>0.7736111111111111</v>
      </c>
      <c r="J10" s="6">
        <f t="shared" si="4"/>
        <v>0.2526077097505669</v>
      </c>
      <c r="K10" s="6">
        <f t="shared" si="5"/>
        <v>0.15787981859410433</v>
      </c>
      <c r="L10" s="80">
        <v>14</v>
      </c>
      <c r="M10" s="199" t="s">
        <v>140</v>
      </c>
      <c r="N10" s="146">
        <f t="shared" si="1"/>
        <v>0.7893990929705216</v>
      </c>
    </row>
    <row r="11" spans="1:14" ht="28.5" customHeight="1">
      <c r="A11" s="78"/>
      <c r="B11" s="5" t="s">
        <v>41</v>
      </c>
      <c r="C11" s="20">
        <v>0.23958333333333334</v>
      </c>
      <c r="D11" s="19">
        <f t="shared" si="2"/>
        <v>0.2486111111111111</v>
      </c>
      <c r="E11" s="6">
        <v>0.48819444444444443</v>
      </c>
      <c r="F11" s="19">
        <f t="shared" si="3"/>
        <v>0.2819444444444445</v>
      </c>
      <c r="G11" s="19">
        <v>0.7701388888888889</v>
      </c>
      <c r="H11" s="21">
        <f t="shared" si="0"/>
        <v>0.2652777777777778</v>
      </c>
      <c r="I11" s="40">
        <v>0.7875</v>
      </c>
      <c r="J11" s="6">
        <f t="shared" si="4"/>
        <v>0.2571428571428571</v>
      </c>
      <c r="K11" s="6">
        <f t="shared" si="5"/>
        <v>0.1607142857142857</v>
      </c>
      <c r="L11" s="80">
        <v>16</v>
      </c>
      <c r="M11" s="139">
        <v>0.7819444444444444</v>
      </c>
      <c r="N11" s="146">
        <f t="shared" si="1"/>
        <v>0.8035714285714285</v>
      </c>
    </row>
    <row r="12" spans="1:14" ht="28.5" customHeight="1">
      <c r="A12" s="78"/>
      <c r="B12" s="5" t="s">
        <v>126</v>
      </c>
      <c r="C12" s="20">
        <v>0.25</v>
      </c>
      <c r="D12" s="67">
        <f t="shared" si="2"/>
        <v>0.26874999999999993</v>
      </c>
      <c r="E12" s="6">
        <v>0.5187499999999999</v>
      </c>
      <c r="F12" s="19">
        <f t="shared" si="3"/>
        <v>0.27500000000000013</v>
      </c>
      <c r="G12" s="19">
        <v>0.7937500000000001</v>
      </c>
      <c r="H12" s="21">
        <f t="shared" si="0"/>
        <v>0.27187500000000003</v>
      </c>
      <c r="I12" s="40">
        <v>0.811111111111111</v>
      </c>
      <c r="J12" s="6">
        <f t="shared" si="4"/>
        <v>0.26485260770975055</v>
      </c>
      <c r="K12" s="6">
        <f t="shared" si="5"/>
        <v>0.1655328798185941</v>
      </c>
      <c r="L12" s="80">
        <v>21</v>
      </c>
      <c r="M12" s="199" t="s">
        <v>137</v>
      </c>
      <c r="N12" s="146">
        <f t="shared" si="1"/>
        <v>0.8276643990929704</v>
      </c>
    </row>
    <row r="13" spans="1:14" ht="28.5" customHeight="1">
      <c r="A13" s="78"/>
      <c r="B13" s="5" t="s">
        <v>87</v>
      </c>
      <c r="C13" s="20">
        <v>0.25</v>
      </c>
      <c r="D13" s="67">
        <f t="shared" si="2"/>
        <v>0.28541666666666665</v>
      </c>
      <c r="E13" s="6">
        <v>0.5354166666666667</v>
      </c>
      <c r="F13" s="19">
        <f t="shared" si="3"/>
        <v>0.29374999999999996</v>
      </c>
      <c r="G13" s="19">
        <v>0.8291666666666666</v>
      </c>
      <c r="H13" s="21">
        <f t="shared" si="0"/>
        <v>0.2895833333333333</v>
      </c>
      <c r="I13" s="40">
        <v>0.8472222222222222</v>
      </c>
      <c r="J13" s="6">
        <f t="shared" si="4"/>
        <v>0.2766439909297052</v>
      </c>
      <c r="K13" s="6">
        <f t="shared" si="5"/>
        <v>0.17290249433106575</v>
      </c>
      <c r="L13" s="80">
        <v>29</v>
      </c>
      <c r="M13" s="199" t="s">
        <v>140</v>
      </c>
      <c r="N13" s="146">
        <f t="shared" si="1"/>
        <v>0.8645124716553287</v>
      </c>
    </row>
    <row r="14" spans="1:13" ht="16.5" customHeight="1">
      <c r="A14" s="78"/>
      <c r="B14" s="5"/>
      <c r="C14" s="20"/>
      <c r="D14" s="67"/>
      <c r="E14" s="6"/>
      <c r="F14" s="19"/>
      <c r="G14" s="6"/>
      <c r="H14" s="21"/>
      <c r="I14" s="22"/>
      <c r="J14" s="16"/>
      <c r="K14" s="16"/>
      <c r="L14" s="80"/>
      <c r="M14" s="14"/>
    </row>
    <row r="15" spans="2:13" ht="23.25" customHeight="1">
      <c r="B15" s="5"/>
      <c r="C15" s="20"/>
      <c r="D15" s="19"/>
      <c r="E15" s="6"/>
      <c r="F15" s="19"/>
      <c r="G15" s="6"/>
      <c r="H15" s="21"/>
      <c r="I15" s="23"/>
      <c r="J15" s="162" t="s">
        <v>82</v>
      </c>
      <c r="K15" s="165" t="s">
        <v>135</v>
      </c>
      <c r="L15" s="198" t="s">
        <v>0</v>
      </c>
      <c r="M15" s="14"/>
    </row>
    <row r="16" spans="2:14" ht="16.5" thickBot="1">
      <c r="B16" s="66" t="s">
        <v>15</v>
      </c>
      <c r="C16" s="61" t="s">
        <v>7</v>
      </c>
      <c r="D16" s="61" t="s">
        <v>2</v>
      </c>
      <c r="E16" s="25" t="s">
        <v>10</v>
      </c>
      <c r="F16" s="62" t="s">
        <v>25</v>
      </c>
      <c r="G16" s="24"/>
      <c r="H16" s="26"/>
      <c r="I16" s="63" t="s">
        <v>3</v>
      </c>
      <c r="J16" s="27" t="s">
        <v>4</v>
      </c>
      <c r="K16" s="34" t="s">
        <v>5</v>
      </c>
      <c r="L16" s="57" t="s">
        <v>35</v>
      </c>
      <c r="M16" s="13">
        <v>2011</v>
      </c>
      <c r="N16" s="199" t="s">
        <v>144</v>
      </c>
    </row>
    <row r="17" spans="1:14" ht="25.5" customHeight="1" thickTop="1">
      <c r="A17" s="78"/>
      <c r="B17" s="5" t="s">
        <v>101</v>
      </c>
      <c r="C17" s="30">
        <v>0.2576388888888889</v>
      </c>
      <c r="D17" s="31">
        <f aca="true" t="shared" si="6" ref="D17:D23">+E17-C17</f>
        <v>0.2736111111111111</v>
      </c>
      <c r="E17" s="32">
        <v>0.53125</v>
      </c>
      <c r="F17" s="31"/>
      <c r="G17" s="32"/>
      <c r="H17" s="93"/>
      <c r="I17" s="29">
        <v>0.6569444444444444</v>
      </c>
      <c r="J17" s="6">
        <f>(+I17/4000)*1600</f>
        <v>0.2627777777777778</v>
      </c>
      <c r="K17" s="16"/>
      <c r="L17" s="80">
        <v>4</v>
      </c>
      <c r="M17" s="146"/>
      <c r="N17" s="146">
        <f>(+I17/3937)*5000</f>
        <v>0.8343211130866706</v>
      </c>
    </row>
    <row r="18" spans="1:14" ht="25.5" customHeight="1">
      <c r="A18" s="78"/>
      <c r="B18" s="5" t="s">
        <v>50</v>
      </c>
      <c r="C18" s="20">
        <v>0.2576388888888889</v>
      </c>
      <c r="D18" s="19">
        <f t="shared" si="6"/>
        <v>0.27777777777777773</v>
      </c>
      <c r="E18" s="6">
        <v>0.5354166666666667</v>
      </c>
      <c r="F18" s="19"/>
      <c r="G18" s="6"/>
      <c r="H18" s="11"/>
      <c r="I18" s="40">
        <v>0.6722222222222222</v>
      </c>
      <c r="J18" s="6">
        <f aca="true" t="shared" si="7" ref="J18:J23">(+I18/4000)*1600</f>
        <v>0.26888888888888884</v>
      </c>
      <c r="K18" s="16"/>
      <c r="L18" s="75">
        <v>5</v>
      </c>
      <c r="M18" s="146"/>
      <c r="N18" s="146">
        <f aca="true" t="shared" si="8" ref="N18:N23">(+I18/3937)*5000</f>
        <v>0.8537239296700815</v>
      </c>
    </row>
    <row r="19" spans="1:14" ht="25.5" customHeight="1">
      <c r="A19" s="78"/>
      <c r="B19" s="5" t="s">
        <v>125</v>
      </c>
      <c r="C19" s="20">
        <v>0.26666666666666666</v>
      </c>
      <c r="D19" s="19">
        <f t="shared" si="6"/>
        <v>0.2819444444444444</v>
      </c>
      <c r="E19" s="6">
        <v>0.548611111111111</v>
      </c>
      <c r="F19" s="19"/>
      <c r="G19" s="6"/>
      <c r="H19" s="21"/>
      <c r="I19" s="22">
        <v>0.6798611111111111</v>
      </c>
      <c r="J19" s="6">
        <f t="shared" si="7"/>
        <v>0.27194444444444443</v>
      </c>
      <c r="K19" s="16"/>
      <c r="L19" s="163">
        <v>6</v>
      </c>
      <c r="M19" s="146"/>
      <c r="N19" s="146">
        <f t="shared" si="8"/>
        <v>0.8634253379617871</v>
      </c>
    </row>
    <row r="20" spans="1:14" ht="25.5" customHeight="1">
      <c r="A20" s="78"/>
      <c r="B20" s="5" t="s">
        <v>102</v>
      </c>
      <c r="C20" s="20">
        <v>0.2673611111111111</v>
      </c>
      <c r="D20" s="19">
        <f t="shared" si="6"/>
        <v>0.2888888888888889</v>
      </c>
      <c r="E20" s="6">
        <v>0.55625</v>
      </c>
      <c r="F20" s="19"/>
      <c r="G20" s="6"/>
      <c r="H20" s="11"/>
      <c r="I20" s="23">
        <v>0.6958333333333333</v>
      </c>
      <c r="J20" s="6">
        <f t="shared" si="7"/>
        <v>0.2783333333333333</v>
      </c>
      <c r="K20" s="16"/>
      <c r="L20" s="70">
        <v>9</v>
      </c>
      <c r="M20" s="146"/>
      <c r="N20" s="146">
        <f t="shared" si="8"/>
        <v>0.8837101007535348</v>
      </c>
    </row>
    <row r="21" spans="1:14" ht="25.5" customHeight="1">
      <c r="A21" s="78"/>
      <c r="B21" s="5" t="s">
        <v>81</v>
      </c>
      <c r="C21" s="20">
        <v>0.2826388888888889</v>
      </c>
      <c r="D21" s="19">
        <f t="shared" si="6"/>
        <v>0.2847222222222222</v>
      </c>
      <c r="E21" s="6">
        <v>0.5673611111111111</v>
      </c>
      <c r="F21" s="19"/>
      <c r="G21" s="6"/>
      <c r="H21" s="11"/>
      <c r="I21" s="23">
        <v>0.7013888888888888</v>
      </c>
      <c r="J21" s="6">
        <f t="shared" si="7"/>
        <v>0.28055555555555556</v>
      </c>
      <c r="K21" s="16"/>
      <c r="L21" s="70">
        <v>13</v>
      </c>
      <c r="M21" s="146"/>
      <c r="N21" s="146">
        <f t="shared" si="8"/>
        <v>0.8907656704202297</v>
      </c>
    </row>
    <row r="22" spans="1:14" ht="25.5" customHeight="1">
      <c r="A22" s="78"/>
      <c r="B22" s="5" t="s">
        <v>86</v>
      </c>
      <c r="C22" s="20">
        <v>0.27847222222222223</v>
      </c>
      <c r="D22" s="19">
        <f t="shared" si="6"/>
        <v>0.3305555555555556</v>
      </c>
      <c r="E22" s="94">
        <v>0.6090277777777778</v>
      </c>
      <c r="F22" s="19"/>
      <c r="G22" s="6"/>
      <c r="H22" s="11"/>
      <c r="I22" s="23">
        <v>0.7805555555555556</v>
      </c>
      <c r="J22" s="6">
        <f t="shared" si="7"/>
        <v>0.31222222222222223</v>
      </c>
      <c r="K22" s="16"/>
      <c r="L22" s="70">
        <v>27</v>
      </c>
      <c r="M22" s="146"/>
      <c r="N22" s="146">
        <f t="shared" si="8"/>
        <v>0.991307538170632</v>
      </c>
    </row>
    <row r="23" spans="1:14" ht="25.5" customHeight="1">
      <c r="A23" s="78"/>
      <c r="B23" s="5" t="s">
        <v>127</v>
      </c>
      <c r="C23" s="20">
        <v>0.2888888888888889</v>
      </c>
      <c r="D23" s="19">
        <f t="shared" si="6"/>
        <v>0.33194444444444443</v>
      </c>
      <c r="E23" s="6">
        <v>0.6208333333333333</v>
      </c>
      <c r="F23" s="19"/>
      <c r="G23" s="6"/>
      <c r="H23" s="11"/>
      <c r="I23" s="23">
        <v>0.7819444444444444</v>
      </c>
      <c r="J23" s="6">
        <f t="shared" si="7"/>
        <v>0.3127777777777778</v>
      </c>
      <c r="K23" s="16"/>
      <c r="L23" s="70">
        <v>28</v>
      </c>
      <c r="M23" s="146"/>
      <c r="N23" s="146">
        <f t="shared" si="8"/>
        <v>0.9930714305873055</v>
      </c>
    </row>
    <row r="24" spans="1:13" ht="18" customHeight="1">
      <c r="A24" s="78"/>
      <c r="B24" s="5" t="s">
        <v>0</v>
      </c>
      <c r="C24" s="20"/>
      <c r="D24" s="19"/>
      <c r="E24" s="6"/>
      <c r="F24" s="19"/>
      <c r="G24" s="6"/>
      <c r="H24" s="21"/>
      <c r="I24" s="29"/>
      <c r="J24" s="16"/>
      <c r="K24" s="16"/>
      <c r="L24" s="80"/>
      <c r="M24" s="146"/>
    </row>
    <row r="25" spans="1:13" ht="24.75" customHeight="1">
      <c r="A25" s="78"/>
      <c r="B25" s="5"/>
      <c r="C25" s="156"/>
      <c r="D25" s="67"/>
      <c r="E25" s="16"/>
      <c r="F25" s="67"/>
      <c r="G25" s="16"/>
      <c r="H25" s="148"/>
      <c r="I25" s="29"/>
      <c r="J25" s="162" t="s">
        <v>82</v>
      </c>
      <c r="K25" s="165" t="s">
        <v>136</v>
      </c>
      <c r="L25" s="80"/>
      <c r="M25" s="146"/>
    </row>
    <row r="26" spans="1:12" ht="11.25" customHeight="1" thickBot="1">
      <c r="A26" s="78"/>
      <c r="B26" s="5"/>
      <c r="C26" s="20"/>
      <c r="D26" s="19"/>
      <c r="E26" s="6"/>
      <c r="F26" s="19"/>
      <c r="G26" s="6"/>
      <c r="H26" s="11"/>
      <c r="I26" s="64"/>
      <c r="J26" s="6"/>
      <c r="K26" s="6"/>
      <c r="L26" s="70"/>
    </row>
    <row r="27" spans="1:12" ht="18.75" customHeight="1" thickBot="1" thickTop="1">
      <c r="A27" s="78"/>
      <c r="B27" s="88" t="s">
        <v>28</v>
      </c>
      <c r="C27" s="82" t="s">
        <v>7</v>
      </c>
      <c r="D27" s="82" t="s">
        <v>0</v>
      </c>
      <c r="E27" s="83" t="s">
        <v>0</v>
      </c>
      <c r="F27" s="84" t="s">
        <v>0</v>
      </c>
      <c r="G27" s="84"/>
      <c r="H27" s="85"/>
      <c r="I27" s="86" t="s">
        <v>3</v>
      </c>
      <c r="J27" s="89" t="s">
        <v>0</v>
      </c>
      <c r="K27" s="87" t="s">
        <v>0</v>
      </c>
      <c r="L27" s="92" t="s">
        <v>35</v>
      </c>
    </row>
    <row r="28" spans="1:12" ht="25.5" customHeight="1" thickTop="1">
      <c r="A28" s="78"/>
      <c r="B28" s="5" t="s">
        <v>128</v>
      </c>
      <c r="C28" s="20">
        <v>0.27499999999999997</v>
      </c>
      <c r="D28" s="19"/>
      <c r="E28" s="6"/>
      <c r="F28" s="19"/>
      <c r="G28" s="6"/>
      <c r="H28" s="11"/>
      <c r="I28" s="64">
        <v>0.5118055555555555</v>
      </c>
      <c r="J28" s="6"/>
      <c r="K28" s="6"/>
      <c r="L28" s="70">
        <v>1</v>
      </c>
    </row>
    <row r="29" spans="1:12" ht="25.5" customHeight="1">
      <c r="A29" s="78"/>
      <c r="B29" s="5" t="s">
        <v>129</v>
      </c>
      <c r="C29" s="20">
        <v>0.3229166666666667</v>
      </c>
      <c r="D29" s="19"/>
      <c r="E29" s="6"/>
      <c r="F29" s="19"/>
      <c r="G29" s="6"/>
      <c r="H29" s="11"/>
      <c r="I29" s="64">
        <v>0.6569444444444444</v>
      </c>
      <c r="J29" s="6"/>
      <c r="K29" s="6"/>
      <c r="L29" s="70">
        <v>27</v>
      </c>
    </row>
    <row r="30" spans="1:12" ht="25.5" customHeight="1">
      <c r="A30" s="78"/>
      <c r="B30" s="5" t="s">
        <v>105</v>
      </c>
      <c r="C30" s="20">
        <v>0.29097222222222224</v>
      </c>
      <c r="D30" s="19"/>
      <c r="E30" s="6"/>
      <c r="F30" s="19"/>
      <c r="G30" s="6"/>
      <c r="H30" s="11"/>
      <c r="I30" s="64">
        <v>0.5694444444444444</v>
      </c>
      <c r="J30" s="6"/>
      <c r="K30" s="6"/>
      <c r="L30" s="70">
        <v>13</v>
      </c>
    </row>
    <row r="31" spans="2:12" ht="26.25" customHeight="1" thickBot="1">
      <c r="B31" s="12"/>
      <c r="C31" s="58" t="s">
        <v>0</v>
      </c>
      <c r="D31" s="59"/>
      <c r="E31" s="59"/>
      <c r="F31" s="59"/>
      <c r="G31" s="59"/>
      <c r="H31" s="9"/>
      <c r="I31" s="60"/>
      <c r="J31" s="161" t="s">
        <v>82</v>
      </c>
      <c r="K31" s="7" t="s">
        <v>0</v>
      </c>
      <c r="L31" s="52">
        <v>30</v>
      </c>
    </row>
    <row r="32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8"/>
  <sheetViews>
    <sheetView zoomScalePageLayoutView="0" workbookViewId="0" topLeftCell="A1">
      <selection activeCell="H7" sqref="H7"/>
    </sheetView>
  </sheetViews>
  <sheetFormatPr defaultColWidth="9.140625" defaultRowHeight="12.75"/>
  <cols>
    <col min="2" max="2" width="20.7109375" style="0" customWidth="1"/>
    <col min="3" max="3" width="13.421875" style="0" customWidth="1"/>
    <col min="4" max="4" width="8.28125" style="0" customWidth="1"/>
    <col min="5" max="5" width="12.140625" style="0" hidden="1" customWidth="1"/>
    <col min="6" max="6" width="5.421875" style="0" hidden="1" customWidth="1"/>
    <col min="7" max="7" width="11.140625" style="0" customWidth="1"/>
    <col min="8" max="9" width="11.421875" style="0" customWidth="1"/>
    <col min="10" max="10" width="10.57421875" style="71" customWidth="1"/>
    <col min="11" max="11" width="10.7109375" style="100" customWidth="1"/>
    <col min="12" max="12" width="9.140625" style="100" customWidth="1"/>
  </cols>
  <sheetData>
    <row r="2" ht="13.5" thickBot="1"/>
    <row r="3" spans="2:10" ht="16.5" thickTop="1">
      <c r="B3" s="42" t="s">
        <v>134</v>
      </c>
      <c r="C3" s="43" t="s">
        <v>26</v>
      </c>
      <c r="D3" s="43"/>
      <c r="E3" s="43"/>
      <c r="F3" s="44"/>
      <c r="G3" s="45" t="s">
        <v>85</v>
      </c>
      <c r="H3" s="46"/>
      <c r="I3" s="46"/>
      <c r="J3" s="72"/>
    </row>
    <row r="4" spans="2:10" ht="15.75">
      <c r="B4" s="48" t="s">
        <v>68</v>
      </c>
      <c r="C4" s="2"/>
      <c r="D4" s="2"/>
      <c r="E4" s="2"/>
      <c r="F4" s="3"/>
      <c r="G4" s="1" t="s">
        <v>0</v>
      </c>
      <c r="H4" s="77" t="s">
        <v>0</v>
      </c>
      <c r="I4" s="4"/>
      <c r="J4" s="73"/>
    </row>
    <row r="5" spans="2:10" ht="10.5" customHeight="1">
      <c r="B5" s="48"/>
      <c r="C5" s="2"/>
      <c r="D5" s="2"/>
      <c r="E5" s="2"/>
      <c r="F5" s="3"/>
      <c r="G5" s="1"/>
      <c r="H5" s="4"/>
      <c r="I5" s="4"/>
      <c r="J5" s="73"/>
    </row>
    <row r="6" spans="2:12" ht="16.5" thickBot="1">
      <c r="B6" s="65" t="s">
        <v>29</v>
      </c>
      <c r="C6" s="33" t="s">
        <v>1</v>
      </c>
      <c r="D6" s="33" t="s">
        <v>2</v>
      </c>
      <c r="E6" s="39" t="s">
        <v>24</v>
      </c>
      <c r="F6" s="35" t="s">
        <v>23</v>
      </c>
      <c r="G6" s="36" t="s">
        <v>3</v>
      </c>
      <c r="H6" s="39" t="s">
        <v>4</v>
      </c>
      <c r="I6" s="39" t="s">
        <v>5</v>
      </c>
      <c r="J6" s="74" t="s">
        <v>35</v>
      </c>
      <c r="K6" s="201">
        <v>2011</v>
      </c>
      <c r="L6" s="13" t="s">
        <v>67</v>
      </c>
    </row>
    <row r="7" spans="1:12" ht="27" customHeight="1" thickTop="1">
      <c r="A7" s="78"/>
      <c r="B7" s="38" t="s">
        <v>77</v>
      </c>
      <c r="C7" s="20">
        <v>0.26805555555555555</v>
      </c>
      <c r="D7" s="19">
        <f aca="true" t="shared" si="0" ref="D7:D18">+E7-C7</f>
        <v>0.2902777777777778</v>
      </c>
      <c r="E7" s="19">
        <v>0.5583333333333333</v>
      </c>
      <c r="F7" s="21"/>
      <c r="G7" s="23">
        <v>0.6972222222222223</v>
      </c>
      <c r="H7" s="6">
        <f>(+G7/4000)*1600</f>
        <v>0.27888888888888896</v>
      </c>
      <c r="I7" s="6">
        <f aca="true" t="shared" si="1" ref="I7:I18">(+G7/3937)*1000</f>
        <v>0.17709479863404173</v>
      </c>
      <c r="J7" s="75">
        <v>7</v>
      </c>
      <c r="K7" s="199" t="s">
        <v>139</v>
      </c>
      <c r="L7" s="146">
        <f aca="true" t="shared" si="2" ref="L7:L18">(+G7/3937)*4000</f>
        <v>0.7083791945361669</v>
      </c>
    </row>
    <row r="8" spans="1:12" ht="27" customHeight="1">
      <c r="A8" s="78"/>
      <c r="B8" s="5" t="s">
        <v>64</v>
      </c>
      <c r="C8" s="20">
        <v>0.26805555555555555</v>
      </c>
      <c r="D8" s="19">
        <f t="shared" si="0"/>
        <v>0.2902777777777778</v>
      </c>
      <c r="E8" s="19">
        <v>0.5583333333333333</v>
      </c>
      <c r="F8" s="21"/>
      <c r="G8" s="23">
        <v>0.7000000000000001</v>
      </c>
      <c r="H8" s="6">
        <f aca="true" t="shared" si="3" ref="H8:H18">(+G8/4000)*1600</f>
        <v>0.28</v>
      </c>
      <c r="I8" s="6">
        <f t="shared" si="1"/>
        <v>0.17780035560071122</v>
      </c>
      <c r="J8" s="70">
        <v>9</v>
      </c>
      <c r="K8" s="14">
        <v>0.7340277777777778</v>
      </c>
      <c r="L8" s="146">
        <f t="shared" si="2"/>
        <v>0.7112014224028449</v>
      </c>
    </row>
    <row r="9" spans="1:12" ht="27" customHeight="1">
      <c r="A9" s="78"/>
      <c r="B9" s="5" t="s">
        <v>8</v>
      </c>
      <c r="C9" s="20">
        <v>0.2791666666666667</v>
      </c>
      <c r="D9" s="19">
        <f t="shared" si="0"/>
        <v>0.3006944444444444</v>
      </c>
      <c r="E9" s="19">
        <v>0.579861111111111</v>
      </c>
      <c r="F9" s="21"/>
      <c r="G9" s="23">
        <v>0.7270833333333333</v>
      </c>
      <c r="H9" s="6">
        <f t="shared" si="3"/>
        <v>0.29083333333333333</v>
      </c>
      <c r="I9" s="6">
        <f t="shared" si="1"/>
        <v>0.1846795360257387</v>
      </c>
      <c r="J9" s="70">
        <v>14</v>
      </c>
      <c r="K9" s="14">
        <v>0.8013888888888889</v>
      </c>
      <c r="L9" s="146">
        <f t="shared" si="2"/>
        <v>0.7387181441029548</v>
      </c>
    </row>
    <row r="10" spans="1:12" ht="27" customHeight="1">
      <c r="A10" s="78"/>
      <c r="B10" s="5" t="s">
        <v>48</v>
      </c>
      <c r="C10" s="20">
        <v>0.27708333333333335</v>
      </c>
      <c r="D10" s="19">
        <f t="shared" si="0"/>
        <v>0.30625</v>
      </c>
      <c r="E10" s="19">
        <v>0.5833333333333334</v>
      </c>
      <c r="F10" s="21"/>
      <c r="G10" s="23">
        <v>0.7319444444444444</v>
      </c>
      <c r="H10" s="6">
        <f t="shared" si="3"/>
        <v>0.29277777777777775</v>
      </c>
      <c r="I10" s="6">
        <f t="shared" si="1"/>
        <v>0.1859142607174103</v>
      </c>
      <c r="J10" s="70">
        <v>15</v>
      </c>
      <c r="K10" s="14">
        <v>0.9430555555555555</v>
      </c>
      <c r="L10" s="146">
        <f t="shared" si="2"/>
        <v>0.7436570428696412</v>
      </c>
    </row>
    <row r="11" spans="1:12" ht="27" customHeight="1">
      <c r="A11" s="78"/>
      <c r="B11" s="5" t="s">
        <v>69</v>
      </c>
      <c r="C11" s="20">
        <v>0.2833333333333333</v>
      </c>
      <c r="D11" s="19">
        <f t="shared" si="0"/>
        <v>0.3041666666666667</v>
      </c>
      <c r="E11" s="19">
        <v>0.5875</v>
      </c>
      <c r="F11" s="21"/>
      <c r="G11" s="23">
        <v>0.7354166666666666</v>
      </c>
      <c r="H11" s="6">
        <f t="shared" si="3"/>
        <v>0.29416666666666663</v>
      </c>
      <c r="I11" s="6">
        <f t="shared" si="1"/>
        <v>0.18679620692574717</v>
      </c>
      <c r="J11" s="70">
        <v>17</v>
      </c>
      <c r="K11" s="14">
        <v>0.7611111111111111</v>
      </c>
      <c r="L11" s="146">
        <f t="shared" si="2"/>
        <v>0.7471848277029887</v>
      </c>
    </row>
    <row r="12" spans="1:12" ht="27" customHeight="1">
      <c r="A12" s="78"/>
      <c r="B12" s="5" t="s">
        <v>36</v>
      </c>
      <c r="C12" s="20">
        <v>0.28750000000000003</v>
      </c>
      <c r="D12" s="19">
        <f t="shared" si="0"/>
        <v>0.3118055555555555</v>
      </c>
      <c r="E12" s="19">
        <v>0.5993055555555555</v>
      </c>
      <c r="F12" s="21"/>
      <c r="G12" s="23">
        <v>0.7541666666666668</v>
      </c>
      <c r="H12" s="6">
        <f t="shared" si="3"/>
        <v>0.3016666666666667</v>
      </c>
      <c r="I12" s="6">
        <f t="shared" si="1"/>
        <v>0.19155871645076628</v>
      </c>
      <c r="J12" s="70">
        <v>22</v>
      </c>
      <c r="L12" s="146">
        <f t="shared" si="2"/>
        <v>0.7662348658030651</v>
      </c>
    </row>
    <row r="13" spans="1:12" ht="27" customHeight="1">
      <c r="A13" s="78"/>
      <c r="B13" s="5" t="s">
        <v>65</v>
      </c>
      <c r="C13" s="20">
        <v>0.28750000000000003</v>
      </c>
      <c r="D13" s="19">
        <f t="shared" si="0"/>
        <v>0.33055555555555555</v>
      </c>
      <c r="E13" s="19">
        <v>0.6180555555555556</v>
      </c>
      <c r="F13" s="21"/>
      <c r="G13" s="23">
        <v>0.7701388888888889</v>
      </c>
      <c r="H13" s="6">
        <f t="shared" si="3"/>
        <v>0.3080555555555556</v>
      </c>
      <c r="I13" s="6">
        <f t="shared" si="1"/>
        <v>0.19561566900911578</v>
      </c>
      <c r="J13" s="70">
        <v>25</v>
      </c>
      <c r="L13" s="146">
        <f t="shared" si="2"/>
        <v>0.7824626760364631</v>
      </c>
    </row>
    <row r="14" spans="1:12" ht="27" customHeight="1">
      <c r="A14" s="78"/>
      <c r="B14" s="5" t="s">
        <v>96</v>
      </c>
      <c r="C14" s="20">
        <v>0.3055555555555555</v>
      </c>
      <c r="D14" s="19">
        <f t="shared" si="0"/>
        <v>0.3541666666666667</v>
      </c>
      <c r="E14" s="19">
        <v>0.6597222222222222</v>
      </c>
      <c r="F14" s="21"/>
      <c r="G14" s="22">
        <v>0.8277777777777778</v>
      </c>
      <c r="H14" s="6">
        <f t="shared" si="3"/>
        <v>0.33111111111111113</v>
      </c>
      <c r="I14" s="6">
        <f t="shared" si="1"/>
        <v>0.2102559760675077</v>
      </c>
      <c r="J14" s="70">
        <v>43</v>
      </c>
      <c r="K14" s="14">
        <v>0.8784722222222222</v>
      </c>
      <c r="L14" s="146">
        <f t="shared" si="2"/>
        <v>0.8410239042700308</v>
      </c>
    </row>
    <row r="15" spans="1:12" ht="27" customHeight="1">
      <c r="A15" s="78"/>
      <c r="B15" s="5" t="s">
        <v>84</v>
      </c>
      <c r="C15" s="20">
        <v>0.3069444444444444</v>
      </c>
      <c r="D15" s="19">
        <f t="shared" si="0"/>
        <v>0.3597222222222222</v>
      </c>
      <c r="E15" s="19">
        <v>0.6666666666666666</v>
      </c>
      <c r="F15" s="21"/>
      <c r="G15" s="23">
        <v>0.8402777777777778</v>
      </c>
      <c r="H15" s="6">
        <f t="shared" si="3"/>
        <v>0.33611111111111114</v>
      </c>
      <c r="I15" s="6">
        <f t="shared" si="1"/>
        <v>0.2134309824175204</v>
      </c>
      <c r="J15" s="70">
        <v>48</v>
      </c>
      <c r="K15" s="14">
        <v>0.8604166666666666</v>
      </c>
      <c r="L15" s="146">
        <f t="shared" si="2"/>
        <v>0.8537239296700816</v>
      </c>
    </row>
    <row r="16" spans="1:12" ht="27" customHeight="1">
      <c r="A16" s="78"/>
      <c r="B16" s="5" t="s">
        <v>46</v>
      </c>
      <c r="C16" s="20">
        <v>0.2972222222222222</v>
      </c>
      <c r="D16" s="19">
        <f t="shared" si="0"/>
        <v>0.41111111111111115</v>
      </c>
      <c r="E16" s="19">
        <v>0.7083333333333334</v>
      </c>
      <c r="F16" s="21"/>
      <c r="G16" s="23">
        <v>0.90625</v>
      </c>
      <c r="H16" s="6">
        <f t="shared" si="3"/>
        <v>0.36250000000000004</v>
      </c>
      <c r="I16" s="6">
        <f t="shared" si="1"/>
        <v>0.23018796037592074</v>
      </c>
      <c r="J16" s="70">
        <v>64</v>
      </c>
      <c r="K16" s="14">
        <v>0.8395833333333332</v>
      </c>
      <c r="L16" s="146">
        <f t="shared" si="2"/>
        <v>0.9207518415036829</v>
      </c>
    </row>
    <row r="17" spans="1:12" ht="27" customHeight="1">
      <c r="A17" s="78"/>
      <c r="B17" s="5" t="s">
        <v>107</v>
      </c>
      <c r="C17" s="20">
        <v>0.3854166666666667</v>
      </c>
      <c r="D17" s="19">
        <f t="shared" si="0"/>
        <v>0.40138888888888885</v>
      </c>
      <c r="E17" s="19">
        <v>0.7868055555555555</v>
      </c>
      <c r="F17" s="21"/>
      <c r="G17" s="23">
        <v>0.9666666666666667</v>
      </c>
      <c r="H17" s="6">
        <f t="shared" si="3"/>
        <v>0.38666666666666666</v>
      </c>
      <c r="I17" s="6">
        <f t="shared" si="1"/>
        <v>0.24553382440098215</v>
      </c>
      <c r="J17" s="70">
        <v>75</v>
      </c>
      <c r="L17" s="146">
        <f t="shared" si="2"/>
        <v>0.9821352976039286</v>
      </c>
    </row>
    <row r="18" spans="1:12" ht="27" customHeight="1">
      <c r="A18" s="78"/>
      <c r="B18" s="5" t="s">
        <v>130</v>
      </c>
      <c r="C18" s="20">
        <v>0.3854166666666667</v>
      </c>
      <c r="D18" s="19">
        <f t="shared" si="0"/>
        <v>0.4034722222222222</v>
      </c>
      <c r="E18" s="19">
        <v>0.7888888888888889</v>
      </c>
      <c r="F18" s="21"/>
      <c r="G18" s="23">
        <v>0.9881944444444444</v>
      </c>
      <c r="H18" s="6">
        <f t="shared" si="3"/>
        <v>0.39527777777777773</v>
      </c>
      <c r="I18" s="6">
        <f t="shared" si="1"/>
        <v>0.25100189089267066</v>
      </c>
      <c r="J18" s="70">
        <v>79</v>
      </c>
      <c r="L18" s="146">
        <f t="shared" si="2"/>
        <v>1.0040075635706827</v>
      </c>
    </row>
    <row r="19" spans="1:11" ht="12.75" customHeight="1">
      <c r="A19" s="78"/>
      <c r="B19" s="5"/>
      <c r="C19" s="20"/>
      <c r="D19" s="19"/>
      <c r="E19" s="19"/>
      <c r="F19" s="21"/>
      <c r="G19" s="23"/>
      <c r="H19" s="16"/>
      <c r="I19" s="16"/>
      <c r="J19" s="70"/>
      <c r="K19" s="146"/>
    </row>
    <row r="20" spans="1:11" ht="19.5" customHeight="1">
      <c r="A20" s="78"/>
      <c r="B20" s="5"/>
      <c r="C20" s="20"/>
      <c r="D20" s="19"/>
      <c r="E20" s="19"/>
      <c r="F20" s="21"/>
      <c r="G20" s="22"/>
      <c r="H20" s="160" t="s">
        <v>82</v>
      </c>
      <c r="I20" s="200" t="s">
        <v>142</v>
      </c>
      <c r="J20" s="70"/>
      <c r="K20" s="199" t="s">
        <v>0</v>
      </c>
    </row>
    <row r="21" spans="1:12" ht="20.25" customHeight="1" thickBot="1">
      <c r="A21" s="78"/>
      <c r="B21" s="66" t="s">
        <v>47</v>
      </c>
      <c r="C21" s="41" t="s">
        <v>7</v>
      </c>
      <c r="D21" s="27"/>
      <c r="E21" s="27"/>
      <c r="F21" s="27"/>
      <c r="G21" s="147" t="s">
        <v>3</v>
      </c>
      <c r="H21" s="27"/>
      <c r="I21" s="39" t="s">
        <v>5</v>
      </c>
      <c r="J21" s="74" t="s">
        <v>35</v>
      </c>
      <c r="K21" s="201">
        <v>2011</v>
      </c>
      <c r="L21" s="201" t="s">
        <v>143</v>
      </c>
    </row>
    <row r="22" spans="1:12" ht="23.25" customHeight="1" thickTop="1">
      <c r="A22" s="78"/>
      <c r="B22" s="5" t="s">
        <v>79</v>
      </c>
      <c r="C22" s="20">
        <v>0.2902777777777778</v>
      </c>
      <c r="D22" s="19"/>
      <c r="E22" s="19"/>
      <c r="F22" s="21"/>
      <c r="G22" s="23">
        <v>0.5583333333333333</v>
      </c>
      <c r="H22" s="6">
        <f>(+G22/3000)*1600</f>
        <v>0.2977777777777778</v>
      </c>
      <c r="I22" s="16"/>
      <c r="J22" s="70">
        <v>2</v>
      </c>
      <c r="K22" s="146">
        <v>0.5895833333333333</v>
      </c>
      <c r="L22" s="146">
        <f>(+G22/3000)*4000</f>
        <v>0.7444444444444445</v>
      </c>
    </row>
    <row r="23" spans="1:12" ht="23.25" customHeight="1">
      <c r="A23" s="78"/>
      <c r="B23" s="5" t="s">
        <v>108</v>
      </c>
      <c r="C23" s="20">
        <v>0.2916666666666667</v>
      </c>
      <c r="D23" s="19"/>
      <c r="E23" s="19"/>
      <c r="F23" s="21"/>
      <c r="G23" s="23">
        <v>0.5590277777777778</v>
      </c>
      <c r="H23" s="6">
        <f aca="true" t="shared" si="4" ref="H23:H35">(+G23/3000)*1600</f>
        <v>0.29814814814814816</v>
      </c>
      <c r="I23" s="16"/>
      <c r="J23" s="70">
        <v>3</v>
      </c>
      <c r="L23" s="146">
        <f aca="true" t="shared" si="5" ref="L23:L35">(+G23/3000)*4000</f>
        <v>0.7453703703703705</v>
      </c>
    </row>
    <row r="24" spans="1:12" ht="23.25" customHeight="1">
      <c r="A24" s="78"/>
      <c r="B24" s="5" t="s">
        <v>109</v>
      </c>
      <c r="C24" s="20">
        <v>0.2965277777777778</v>
      </c>
      <c r="D24" s="19"/>
      <c r="E24" s="19"/>
      <c r="F24" s="21"/>
      <c r="G24" s="23">
        <v>0.5840277777777778</v>
      </c>
      <c r="H24" s="6">
        <f t="shared" si="4"/>
        <v>0.3114814814814815</v>
      </c>
      <c r="I24" s="16"/>
      <c r="J24" s="70">
        <v>6</v>
      </c>
      <c r="L24" s="146">
        <f t="shared" si="5"/>
        <v>0.7787037037037038</v>
      </c>
    </row>
    <row r="25" spans="1:12" ht="23.25" customHeight="1">
      <c r="A25" s="78"/>
      <c r="B25" s="5" t="s">
        <v>80</v>
      </c>
      <c r="C25" s="20">
        <v>0.3020833333333333</v>
      </c>
      <c r="D25" s="19"/>
      <c r="E25" s="19"/>
      <c r="F25" s="21"/>
      <c r="G25" s="23">
        <v>0.6</v>
      </c>
      <c r="H25" s="6">
        <f t="shared" si="4"/>
        <v>0.31999999999999995</v>
      </c>
      <c r="I25" s="16"/>
      <c r="J25" s="70">
        <v>12</v>
      </c>
      <c r="K25" s="14">
        <v>0.6645833333333333</v>
      </c>
      <c r="L25" s="146">
        <f t="shared" si="5"/>
        <v>0.7999999999999999</v>
      </c>
    </row>
    <row r="26" spans="1:12" ht="23.25" customHeight="1">
      <c r="A26" s="78"/>
      <c r="B26" s="5" t="s">
        <v>78</v>
      </c>
      <c r="C26" s="20">
        <v>0.3090277777777778</v>
      </c>
      <c r="D26" s="19"/>
      <c r="E26" s="19"/>
      <c r="F26" s="21"/>
      <c r="G26" s="22">
        <v>0.6118055555555556</v>
      </c>
      <c r="H26" s="6">
        <f t="shared" si="4"/>
        <v>0.3262962962962963</v>
      </c>
      <c r="I26" s="16"/>
      <c r="J26" s="70">
        <v>14</v>
      </c>
      <c r="K26" s="14">
        <v>0.6347222222222222</v>
      </c>
      <c r="L26" s="146">
        <f t="shared" si="5"/>
        <v>0.8157407407407408</v>
      </c>
    </row>
    <row r="27" spans="1:12" ht="23.25" customHeight="1">
      <c r="A27" s="78"/>
      <c r="B27" s="5" t="s">
        <v>132</v>
      </c>
      <c r="C27" s="20">
        <v>0.3125</v>
      </c>
      <c r="D27" s="19"/>
      <c r="E27" s="19"/>
      <c r="F27" s="21"/>
      <c r="G27" s="22">
        <v>0.6326388888888889</v>
      </c>
      <c r="H27" s="6">
        <f t="shared" si="4"/>
        <v>0.3374074074074074</v>
      </c>
      <c r="I27" s="16"/>
      <c r="J27" s="70">
        <v>16</v>
      </c>
      <c r="L27" s="146">
        <f t="shared" si="5"/>
        <v>0.8435185185185186</v>
      </c>
    </row>
    <row r="28" spans="1:12" ht="23.25" customHeight="1">
      <c r="A28" s="78"/>
      <c r="B28" s="5" t="s">
        <v>131</v>
      </c>
      <c r="C28" s="20">
        <v>0.2916666666666667</v>
      </c>
      <c r="D28" s="19"/>
      <c r="E28" s="19"/>
      <c r="F28" s="21"/>
      <c r="G28" s="22">
        <v>0.6326388888888889</v>
      </c>
      <c r="H28" s="6">
        <f t="shared" si="4"/>
        <v>0.3374074074074074</v>
      </c>
      <c r="I28" s="16"/>
      <c r="J28" s="70">
        <v>17</v>
      </c>
      <c r="L28" s="146">
        <f t="shared" si="5"/>
        <v>0.8435185185185186</v>
      </c>
    </row>
    <row r="29" spans="1:12" ht="23.25" customHeight="1">
      <c r="A29" s="78"/>
      <c r="B29" s="5" t="s">
        <v>88</v>
      </c>
      <c r="C29" s="20">
        <v>0.33819444444444446</v>
      </c>
      <c r="D29" s="19"/>
      <c r="E29" s="19"/>
      <c r="F29" s="21"/>
      <c r="G29" s="23">
        <v>0.6576388888888889</v>
      </c>
      <c r="H29" s="6">
        <f t="shared" si="4"/>
        <v>0.35074074074074074</v>
      </c>
      <c r="I29" s="16"/>
      <c r="J29" s="70">
        <v>23</v>
      </c>
      <c r="L29" s="146">
        <f t="shared" si="5"/>
        <v>0.8768518518518519</v>
      </c>
    </row>
    <row r="30" spans="1:12" ht="23.25" customHeight="1">
      <c r="A30" s="78"/>
      <c r="B30" s="5" t="s">
        <v>111</v>
      </c>
      <c r="C30" s="20">
        <v>0.3840277777777778</v>
      </c>
      <c r="D30" s="19"/>
      <c r="E30" s="19"/>
      <c r="F30" s="21"/>
      <c r="G30" s="22">
        <v>0.6687500000000001</v>
      </c>
      <c r="H30" s="6">
        <f t="shared" si="4"/>
        <v>0.35666666666666674</v>
      </c>
      <c r="I30" s="16"/>
      <c r="J30" s="70">
        <v>27</v>
      </c>
      <c r="L30" s="146">
        <f t="shared" si="5"/>
        <v>0.8916666666666668</v>
      </c>
    </row>
    <row r="31" spans="1:12" ht="23.25" customHeight="1">
      <c r="A31" s="78"/>
      <c r="B31" s="5" t="s">
        <v>114</v>
      </c>
      <c r="C31" s="20">
        <v>0.3506944444444444</v>
      </c>
      <c r="D31" s="19"/>
      <c r="E31" s="19"/>
      <c r="F31" s="21"/>
      <c r="G31" s="22">
        <v>0.6854166666666667</v>
      </c>
      <c r="H31" s="6">
        <f t="shared" si="4"/>
        <v>0.3655555555555556</v>
      </c>
      <c r="I31" s="16"/>
      <c r="J31" s="70">
        <v>28</v>
      </c>
      <c r="L31" s="146">
        <f t="shared" si="5"/>
        <v>0.9138888888888889</v>
      </c>
    </row>
    <row r="32" spans="1:12" ht="23.25" customHeight="1">
      <c r="A32" s="78"/>
      <c r="B32" s="5" t="s">
        <v>110</v>
      </c>
      <c r="C32" s="20">
        <v>0.3541666666666667</v>
      </c>
      <c r="D32" s="19"/>
      <c r="E32" s="19"/>
      <c r="F32" s="21"/>
      <c r="G32" s="22">
        <v>0.7062499999999999</v>
      </c>
      <c r="H32" s="6">
        <f t="shared" si="4"/>
        <v>0.37666666666666665</v>
      </c>
      <c r="I32" s="16"/>
      <c r="J32" s="70">
        <v>30</v>
      </c>
      <c r="L32" s="146">
        <f t="shared" si="5"/>
        <v>0.9416666666666667</v>
      </c>
    </row>
    <row r="33" spans="1:12" ht="23.25" customHeight="1">
      <c r="A33" s="78"/>
      <c r="B33" s="5" t="s">
        <v>133</v>
      </c>
      <c r="C33" s="20"/>
      <c r="D33" s="19"/>
      <c r="E33" s="19"/>
      <c r="F33" s="21"/>
      <c r="G33" s="22">
        <v>0.7083333333333334</v>
      </c>
      <c r="H33" s="6">
        <f t="shared" si="4"/>
        <v>0.37777777777777777</v>
      </c>
      <c r="I33" s="16"/>
      <c r="J33" s="70">
        <v>31</v>
      </c>
      <c r="L33" s="146">
        <f t="shared" si="5"/>
        <v>0.9444444444444445</v>
      </c>
    </row>
    <row r="34" spans="1:12" ht="23.25" customHeight="1">
      <c r="A34" s="78"/>
      <c r="B34" s="5" t="s">
        <v>113</v>
      </c>
      <c r="C34" s="20"/>
      <c r="D34" s="19"/>
      <c r="E34" s="19"/>
      <c r="F34" s="21"/>
      <c r="G34" s="22">
        <v>0.78125</v>
      </c>
      <c r="H34" s="6">
        <f t="shared" si="4"/>
        <v>0.4166666666666667</v>
      </c>
      <c r="I34" s="16"/>
      <c r="J34" s="70">
        <v>37</v>
      </c>
      <c r="L34" s="146">
        <f t="shared" si="5"/>
        <v>1.0416666666666667</v>
      </c>
    </row>
    <row r="35" spans="1:12" ht="23.25" customHeight="1">
      <c r="A35" s="78"/>
      <c r="B35" s="5" t="s">
        <v>141</v>
      </c>
      <c r="C35" s="20"/>
      <c r="D35" s="19"/>
      <c r="E35" s="19"/>
      <c r="F35" s="21"/>
      <c r="G35" s="22">
        <v>0.8104166666666667</v>
      </c>
      <c r="H35" s="6">
        <f t="shared" si="4"/>
        <v>0.43222222222222223</v>
      </c>
      <c r="I35" s="16"/>
      <c r="J35" s="70">
        <v>38</v>
      </c>
      <c r="L35" s="146">
        <f t="shared" si="5"/>
        <v>1.0805555555555555</v>
      </c>
    </row>
    <row r="36" spans="1:10" ht="15" customHeight="1">
      <c r="A36" s="78"/>
      <c r="B36" s="5"/>
      <c r="C36" s="20"/>
      <c r="D36" s="19"/>
      <c r="E36" s="19"/>
      <c r="F36" s="21"/>
      <c r="G36" s="22"/>
      <c r="H36" s="16"/>
      <c r="I36" s="16"/>
      <c r="J36" s="70"/>
    </row>
    <row r="37" spans="1:10" ht="20.25" customHeight="1">
      <c r="A37" s="90"/>
      <c r="B37" s="5" t="s">
        <v>0</v>
      </c>
      <c r="C37" s="20"/>
      <c r="D37" s="19"/>
      <c r="E37" s="19"/>
      <c r="F37" s="21"/>
      <c r="G37" s="23"/>
      <c r="H37" s="160" t="s">
        <v>82</v>
      </c>
      <c r="I37" s="67" t="s">
        <v>0</v>
      </c>
      <c r="J37" s="70">
        <v>39</v>
      </c>
    </row>
    <row r="38" spans="2:10" ht="13.5" thickBot="1">
      <c r="B38" s="12"/>
      <c r="C38" s="50"/>
      <c r="D38" s="7"/>
      <c r="E38" s="7"/>
      <c r="F38" s="8"/>
      <c r="G38" s="51"/>
      <c r="H38" s="7"/>
      <c r="I38" s="7"/>
      <c r="J38" s="76"/>
    </row>
    <row r="39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5"/>
  <sheetViews>
    <sheetView zoomScale="85" zoomScaleNormal="85" zoomScalePageLayoutView="0" workbookViewId="0" topLeftCell="I5">
      <selection activeCell="L16" sqref="L16"/>
    </sheetView>
  </sheetViews>
  <sheetFormatPr defaultColWidth="9.140625" defaultRowHeight="12.75"/>
  <cols>
    <col min="1" max="1" width="1.28515625" style="0" customWidth="1"/>
    <col min="2" max="2" width="18.57421875" style="0" customWidth="1"/>
    <col min="3" max="8" width="9.140625" style="0" customWidth="1"/>
    <col min="9" max="9" width="12.28125" style="0" customWidth="1"/>
    <col min="10" max="10" width="13.421875" style="0" customWidth="1"/>
    <col min="11" max="12" width="12.28125" style="0" customWidth="1"/>
    <col min="13" max="13" width="8.28125" style="100" customWidth="1"/>
  </cols>
  <sheetData>
    <row r="2" ht="13.5" thickBot="1"/>
    <row r="3" spans="2:12" ht="16.5" thickTop="1">
      <c r="B3" s="202" t="s">
        <v>146</v>
      </c>
      <c r="C3" s="43" t="s">
        <v>145</v>
      </c>
      <c r="D3" s="43"/>
      <c r="E3" s="43"/>
      <c r="F3" s="43"/>
      <c r="G3" s="43"/>
      <c r="H3" s="44"/>
      <c r="I3" s="208" t="s">
        <v>45</v>
      </c>
      <c r="J3" s="43"/>
      <c r="K3" s="91">
        <v>5000</v>
      </c>
      <c r="L3" s="47" t="s">
        <v>0</v>
      </c>
    </row>
    <row r="4" spans="2:12" ht="15.75">
      <c r="B4" s="55" t="s">
        <v>83</v>
      </c>
      <c r="C4" s="2"/>
      <c r="D4" s="2"/>
      <c r="E4" s="2"/>
      <c r="F4" s="28" t="s">
        <v>0</v>
      </c>
      <c r="G4" s="2"/>
      <c r="H4" s="3"/>
      <c r="I4" s="209" t="s">
        <v>124</v>
      </c>
      <c r="J4" s="2"/>
      <c r="K4" s="2">
        <v>4000</v>
      </c>
      <c r="L4" s="49" t="s">
        <v>0</v>
      </c>
    </row>
    <row r="5" spans="2:13" ht="12.75" customHeight="1">
      <c r="B5" s="55" t="s">
        <v>0</v>
      </c>
      <c r="C5" s="2"/>
      <c r="D5" s="2"/>
      <c r="E5" s="2"/>
      <c r="F5" s="28"/>
      <c r="G5" s="2" t="s">
        <v>0</v>
      </c>
      <c r="H5" s="3"/>
      <c r="I5" s="37"/>
      <c r="J5" s="2"/>
      <c r="K5" s="2"/>
      <c r="L5" s="49"/>
      <c r="M5"/>
    </row>
    <row r="6" spans="2:13" ht="16.5" thickBot="1">
      <c r="B6" s="65" t="s">
        <v>27</v>
      </c>
      <c r="C6" s="33" t="s">
        <v>1</v>
      </c>
      <c r="D6" s="33" t="s">
        <v>2</v>
      </c>
      <c r="E6" s="34" t="s">
        <v>10</v>
      </c>
      <c r="F6" s="33" t="s">
        <v>11</v>
      </c>
      <c r="G6" s="34" t="s">
        <v>12</v>
      </c>
      <c r="H6" s="35" t="s">
        <v>19</v>
      </c>
      <c r="I6" s="36" t="s">
        <v>3</v>
      </c>
      <c r="J6" s="34" t="s">
        <v>4</v>
      </c>
      <c r="K6" s="34" t="s">
        <v>5</v>
      </c>
      <c r="L6" s="56" t="s">
        <v>35</v>
      </c>
      <c r="M6" s="13"/>
    </row>
    <row r="7" spans="1:13" ht="28.5" customHeight="1" thickTop="1">
      <c r="A7" s="78"/>
      <c r="B7" s="5" t="s">
        <v>37</v>
      </c>
      <c r="C7" s="30">
        <v>0.21875</v>
      </c>
      <c r="D7" s="19">
        <f aca="true" t="shared" si="0" ref="D7:D13">+E7-C7</f>
        <v>0.2270833333333333</v>
      </c>
      <c r="E7" s="32">
        <v>0.4458333333333333</v>
      </c>
      <c r="F7" s="67">
        <f aca="true" t="shared" si="1" ref="F7:F13">+G7-E7</f>
        <v>0.22083333333333333</v>
      </c>
      <c r="G7" s="31">
        <v>0.6666666666666666</v>
      </c>
      <c r="H7" s="148">
        <f aca="true" t="shared" si="2" ref="H7:H13">AVERAGE(F7,D7)</f>
        <v>0.22395833333333331</v>
      </c>
      <c r="I7" s="40">
        <v>0.6916666666666668</v>
      </c>
      <c r="J7" s="6">
        <f aca="true" t="shared" si="3" ref="J7:J13">(+I7/5000)*1600</f>
        <v>0.22133333333333335</v>
      </c>
      <c r="K7" s="6">
        <f aca="true" t="shared" si="4" ref="K7:K13">(+I7/5000)*1000</f>
        <v>0.13833333333333336</v>
      </c>
      <c r="L7" s="102">
        <v>2</v>
      </c>
      <c r="M7" s="146"/>
    </row>
    <row r="8" spans="1:13" ht="28.5" customHeight="1">
      <c r="A8" s="78"/>
      <c r="B8" s="5" t="s">
        <v>18</v>
      </c>
      <c r="C8" s="20">
        <v>0.21875</v>
      </c>
      <c r="D8" s="19">
        <f t="shared" si="0"/>
        <v>0.2409722222222222</v>
      </c>
      <c r="E8" s="6">
        <v>0.4597222222222222</v>
      </c>
      <c r="F8" s="19">
        <f t="shared" si="1"/>
        <v>0.23125</v>
      </c>
      <c r="G8" s="19">
        <v>0.6909722222222222</v>
      </c>
      <c r="H8" s="21">
        <f t="shared" si="2"/>
        <v>0.2361111111111111</v>
      </c>
      <c r="I8" s="22">
        <v>0.717361111111111</v>
      </c>
      <c r="J8" s="6">
        <f t="shared" si="3"/>
        <v>0.2295555555555555</v>
      </c>
      <c r="K8" s="6">
        <f t="shared" si="4"/>
        <v>0.1434722222222222</v>
      </c>
      <c r="L8" s="80">
        <v>11</v>
      </c>
      <c r="M8" s="146"/>
    </row>
    <row r="9" spans="1:13" ht="28.5" customHeight="1">
      <c r="A9" s="78"/>
      <c r="B9" s="5" t="s">
        <v>76</v>
      </c>
      <c r="C9" s="20">
        <v>0.2222222222222222</v>
      </c>
      <c r="D9" s="19">
        <f t="shared" si="0"/>
        <v>0.23958333333333337</v>
      </c>
      <c r="E9" s="6">
        <v>0.4618055555555556</v>
      </c>
      <c r="F9" s="19">
        <f t="shared" si="1"/>
        <v>0.23402777777777772</v>
      </c>
      <c r="G9" s="19">
        <v>0.6958333333333333</v>
      </c>
      <c r="H9" s="21">
        <f t="shared" si="2"/>
        <v>0.23680555555555555</v>
      </c>
      <c r="I9" s="23">
        <v>0.7243055555555555</v>
      </c>
      <c r="J9" s="6">
        <f t="shared" si="3"/>
        <v>0.23177777777777775</v>
      </c>
      <c r="K9" s="6">
        <f t="shared" si="4"/>
        <v>0.1448611111111111</v>
      </c>
      <c r="L9" s="80">
        <v>17</v>
      </c>
      <c r="M9" s="146"/>
    </row>
    <row r="10" spans="1:13" ht="28.5" customHeight="1">
      <c r="A10" s="78"/>
      <c r="B10" s="5" t="s">
        <v>41</v>
      </c>
      <c r="C10" s="20">
        <v>0.23263888888888887</v>
      </c>
      <c r="D10" s="19">
        <f t="shared" si="0"/>
        <v>0.24861111111111114</v>
      </c>
      <c r="E10" s="6">
        <v>0.48125</v>
      </c>
      <c r="F10" s="19">
        <f t="shared" si="1"/>
        <v>0.24861111111111106</v>
      </c>
      <c r="G10" s="19">
        <v>0.7298611111111111</v>
      </c>
      <c r="H10" s="21">
        <f t="shared" si="2"/>
        <v>0.24861111111111112</v>
      </c>
      <c r="I10" s="40">
        <v>0.7576388888888889</v>
      </c>
      <c r="J10" s="6">
        <f t="shared" si="3"/>
        <v>0.24244444444444443</v>
      </c>
      <c r="K10" s="6">
        <f t="shared" si="4"/>
        <v>0.15152777777777776</v>
      </c>
      <c r="L10" s="80">
        <v>48</v>
      </c>
      <c r="M10" s="146"/>
    </row>
    <row r="11" spans="1:13" ht="28.5" customHeight="1">
      <c r="A11" s="78"/>
      <c r="B11" s="5" t="s">
        <v>38</v>
      </c>
      <c r="C11" s="20">
        <v>0.2222222222222222</v>
      </c>
      <c r="D11" s="19">
        <f t="shared" si="0"/>
        <v>0.2548611111111111</v>
      </c>
      <c r="E11" s="6">
        <v>0.4770833333333333</v>
      </c>
      <c r="F11" s="19">
        <f t="shared" si="1"/>
        <v>0.2534722222222223</v>
      </c>
      <c r="G11" s="19">
        <v>0.7305555555555556</v>
      </c>
      <c r="H11" s="21">
        <f t="shared" si="2"/>
        <v>0.2541666666666667</v>
      </c>
      <c r="I11" s="40">
        <v>0.7590277777777777</v>
      </c>
      <c r="J11" s="6">
        <f t="shared" si="3"/>
        <v>0.24288888888888888</v>
      </c>
      <c r="K11" s="6">
        <f t="shared" si="4"/>
        <v>0.15180555555555555</v>
      </c>
      <c r="L11" s="80">
        <v>50</v>
      </c>
      <c r="M11" s="146"/>
    </row>
    <row r="12" spans="1:13" ht="28.5" customHeight="1">
      <c r="A12" s="78"/>
      <c r="B12" s="5" t="s">
        <v>33</v>
      </c>
      <c r="C12" s="20">
        <v>0.2333333333333333</v>
      </c>
      <c r="D12" s="19">
        <f t="shared" si="0"/>
        <v>0.25902777777777775</v>
      </c>
      <c r="E12" s="6">
        <v>0.4923611111111111</v>
      </c>
      <c r="F12" s="19">
        <f t="shared" si="1"/>
        <v>0.2576388888888889</v>
      </c>
      <c r="G12" s="19">
        <v>0.75</v>
      </c>
      <c r="H12" s="21">
        <f t="shared" si="2"/>
        <v>0.2583333333333333</v>
      </c>
      <c r="I12" s="29">
        <v>0.779861111111111</v>
      </c>
      <c r="J12" s="6">
        <f t="shared" si="3"/>
        <v>0.2495555555555555</v>
      </c>
      <c r="K12" s="6">
        <f t="shared" si="4"/>
        <v>0.1559722222222222</v>
      </c>
      <c r="L12" s="80">
        <v>61</v>
      </c>
      <c r="M12" s="146"/>
    </row>
    <row r="13" spans="1:13" ht="28.5" customHeight="1">
      <c r="A13" s="78"/>
      <c r="B13" s="5" t="s">
        <v>126</v>
      </c>
      <c r="C13" s="20">
        <v>0.24305555555555555</v>
      </c>
      <c r="D13" s="19">
        <f t="shared" si="0"/>
        <v>0.27083333333333337</v>
      </c>
      <c r="E13" s="6">
        <v>0.513888888888889</v>
      </c>
      <c r="F13" s="19">
        <f t="shared" si="1"/>
        <v>0.27083333333333326</v>
      </c>
      <c r="G13" s="19">
        <v>0.7847222222222222</v>
      </c>
      <c r="H13" s="21">
        <f t="shared" si="2"/>
        <v>0.2708333333333333</v>
      </c>
      <c r="I13" s="40">
        <v>0.8166666666666668</v>
      </c>
      <c r="J13" s="6">
        <f t="shared" si="3"/>
        <v>0.26133333333333336</v>
      </c>
      <c r="K13" s="6">
        <f t="shared" si="4"/>
        <v>0.16333333333333336</v>
      </c>
      <c r="L13" s="80">
        <v>76</v>
      </c>
      <c r="M13" s="146"/>
    </row>
    <row r="14" spans="1:12" ht="16.5" customHeight="1">
      <c r="A14" s="78"/>
      <c r="B14" s="5"/>
      <c r="C14" s="20"/>
      <c r="D14" s="67"/>
      <c r="E14" s="6"/>
      <c r="F14" s="19"/>
      <c r="G14" s="6"/>
      <c r="H14" s="21"/>
      <c r="I14" s="22"/>
      <c r="J14" s="16"/>
      <c r="K14" s="16"/>
      <c r="L14" s="80"/>
    </row>
    <row r="15" spans="2:12" ht="23.25" customHeight="1">
      <c r="B15" s="5"/>
      <c r="C15" s="20"/>
      <c r="D15" s="19" t="s">
        <v>157</v>
      </c>
      <c r="E15" s="6">
        <v>0.06666666666666667</v>
      </c>
      <c r="F15" s="19"/>
      <c r="G15" s="6"/>
      <c r="H15" s="21"/>
      <c r="I15" s="23"/>
      <c r="J15" s="162" t="s">
        <v>82</v>
      </c>
      <c r="K15" s="94" t="s">
        <v>0</v>
      </c>
      <c r="L15" s="217" t="s">
        <v>247</v>
      </c>
    </row>
    <row r="16" spans="2:17" ht="16.5" thickBot="1">
      <c r="B16" s="66" t="s">
        <v>15</v>
      </c>
      <c r="C16" s="61" t="s">
        <v>7</v>
      </c>
      <c r="D16" s="61" t="s">
        <v>2</v>
      </c>
      <c r="E16" s="25" t="s">
        <v>10</v>
      </c>
      <c r="F16" s="33" t="s">
        <v>11</v>
      </c>
      <c r="G16" s="34" t="s">
        <v>12</v>
      </c>
      <c r="H16" s="69" t="s">
        <v>19</v>
      </c>
      <c r="I16" s="63" t="s">
        <v>3</v>
      </c>
      <c r="J16" s="27" t="s">
        <v>4</v>
      </c>
      <c r="K16" s="34" t="s">
        <v>5</v>
      </c>
      <c r="L16" s="57" t="s">
        <v>35</v>
      </c>
      <c r="M16" s="199"/>
      <c r="Q16" s="207">
        <v>0.027777777777777776</v>
      </c>
    </row>
    <row r="17" spans="1:13" ht="25.5" customHeight="1" thickTop="1">
      <c r="A17" s="78"/>
      <c r="B17" s="5" t="s">
        <v>50</v>
      </c>
      <c r="C17" s="30">
        <v>0.24305555555555555</v>
      </c>
      <c r="D17" s="19">
        <f aca="true" t="shared" si="5" ref="D17:D26">+E17-C17</f>
        <v>0.2701388888888888</v>
      </c>
      <c r="E17" s="32">
        <v>0.5131944444444444</v>
      </c>
      <c r="F17" s="19">
        <f aca="true" t="shared" si="6" ref="F17:F26">+G17-E17</f>
        <v>0.2666666666666667</v>
      </c>
      <c r="G17" s="164">
        <f aca="true" t="shared" si="7" ref="G17:G25">+I17-$Q$16</f>
        <v>0.7798611111111111</v>
      </c>
      <c r="H17" s="21">
        <f aca="true" t="shared" si="8" ref="H17:H26">AVERAGE(F17,D17)</f>
        <v>0.26840277777777777</v>
      </c>
      <c r="I17" s="40">
        <v>0.8076388888888889</v>
      </c>
      <c r="J17" s="6">
        <f aca="true" t="shared" si="9" ref="J17:J26">(+I17/5000)*1600</f>
        <v>0.2584444444444444</v>
      </c>
      <c r="K17" s="6">
        <f aca="true" t="shared" si="10" ref="K17:K26">(+I17/5000)*1000</f>
        <v>0.16152777777777777</v>
      </c>
      <c r="L17" s="75">
        <v>21</v>
      </c>
      <c r="M17" s="146"/>
    </row>
    <row r="18" spans="1:13" ht="25.5" customHeight="1">
      <c r="A18" s="78"/>
      <c r="B18" s="5" t="s">
        <v>87</v>
      </c>
      <c r="C18" s="20">
        <v>0.24513888888888888</v>
      </c>
      <c r="D18" s="19">
        <f t="shared" si="5"/>
        <v>0.27708333333333335</v>
      </c>
      <c r="E18" s="6">
        <v>0.5222222222222223</v>
      </c>
      <c r="F18" s="19">
        <f t="shared" si="6"/>
        <v>0.2694444444444445</v>
      </c>
      <c r="G18" s="134">
        <f t="shared" si="7"/>
        <v>0.7916666666666667</v>
      </c>
      <c r="H18" s="21">
        <f t="shared" si="8"/>
        <v>0.2732638888888889</v>
      </c>
      <c r="I18" s="40">
        <v>0.8194444444444445</v>
      </c>
      <c r="J18" s="6">
        <f t="shared" si="9"/>
        <v>0.26222222222222225</v>
      </c>
      <c r="K18" s="6">
        <f t="shared" si="10"/>
        <v>0.1638888888888889</v>
      </c>
      <c r="L18" s="75">
        <v>28</v>
      </c>
      <c r="M18" s="146"/>
    </row>
    <row r="19" spans="1:13" ht="25.5" customHeight="1">
      <c r="A19" s="78"/>
      <c r="B19" s="5" t="s">
        <v>147</v>
      </c>
      <c r="C19" s="20">
        <v>0.2604166666666667</v>
      </c>
      <c r="D19" s="19">
        <f t="shared" si="5"/>
        <v>0.27777777777777773</v>
      </c>
      <c r="E19" s="6">
        <v>0.5381944444444444</v>
      </c>
      <c r="F19" s="19">
        <f t="shared" si="6"/>
        <v>0.273611111111111</v>
      </c>
      <c r="G19" s="94">
        <f t="shared" si="7"/>
        <v>0.8118055555555554</v>
      </c>
      <c r="H19" s="21">
        <f t="shared" si="8"/>
        <v>0.27569444444444435</v>
      </c>
      <c r="I19" s="29">
        <v>0.8395833333333332</v>
      </c>
      <c r="J19" s="6">
        <f t="shared" si="9"/>
        <v>0.2686666666666666</v>
      </c>
      <c r="K19" s="6">
        <f t="shared" si="10"/>
        <v>0.16791666666666663</v>
      </c>
      <c r="L19" s="80">
        <v>43</v>
      </c>
      <c r="M19" s="146"/>
    </row>
    <row r="20" spans="1:13" ht="25.5" customHeight="1">
      <c r="A20" s="78"/>
      <c r="B20" s="5" t="s">
        <v>103</v>
      </c>
      <c r="C20" s="20">
        <v>0.24513888888888888</v>
      </c>
      <c r="D20" s="19">
        <f t="shared" si="5"/>
        <v>0.28055555555555556</v>
      </c>
      <c r="E20" s="6">
        <v>0.5256944444444445</v>
      </c>
      <c r="F20" s="19">
        <f t="shared" si="6"/>
        <v>0.2944444444444445</v>
      </c>
      <c r="G20" s="94">
        <f t="shared" si="7"/>
        <v>0.820138888888889</v>
      </c>
      <c r="H20" s="21">
        <f t="shared" si="8"/>
        <v>0.28750000000000003</v>
      </c>
      <c r="I20" s="22">
        <v>0.8479166666666668</v>
      </c>
      <c r="J20" s="6">
        <f t="shared" si="9"/>
        <v>0.27133333333333337</v>
      </c>
      <c r="K20" s="6">
        <f t="shared" si="10"/>
        <v>0.16958333333333336</v>
      </c>
      <c r="L20" s="163">
        <v>58</v>
      </c>
      <c r="M20" s="146"/>
    </row>
    <row r="21" spans="1:13" ht="25.5" customHeight="1">
      <c r="A21" s="78"/>
      <c r="B21" s="5" t="s">
        <v>101</v>
      </c>
      <c r="C21" s="20">
        <v>0.25</v>
      </c>
      <c r="D21" s="19">
        <f t="shared" si="5"/>
        <v>0.29513888888888895</v>
      </c>
      <c r="E21" s="6">
        <v>0.545138888888889</v>
      </c>
      <c r="F21" s="19">
        <f t="shared" si="6"/>
        <v>0.28541666666666665</v>
      </c>
      <c r="G21" s="94">
        <f t="shared" si="7"/>
        <v>0.8305555555555556</v>
      </c>
      <c r="H21" s="21">
        <f t="shared" si="8"/>
        <v>0.2902777777777778</v>
      </c>
      <c r="I21" s="23">
        <v>0.8583333333333334</v>
      </c>
      <c r="J21" s="6">
        <f t="shared" si="9"/>
        <v>0.27466666666666667</v>
      </c>
      <c r="K21" s="6">
        <f t="shared" si="10"/>
        <v>0.17166666666666666</v>
      </c>
      <c r="L21" s="210">
        <v>71</v>
      </c>
      <c r="M21" s="146"/>
    </row>
    <row r="22" spans="1:13" ht="25.5" customHeight="1">
      <c r="A22" s="78"/>
      <c r="B22" s="5" t="s">
        <v>102</v>
      </c>
      <c r="C22" s="20">
        <v>0.2708333333333333</v>
      </c>
      <c r="D22" s="19">
        <f t="shared" si="5"/>
        <v>0.30902777777777773</v>
      </c>
      <c r="E22" s="6">
        <v>0.579861111111111</v>
      </c>
      <c r="F22" s="19">
        <f t="shared" si="6"/>
        <v>0.29166666666666663</v>
      </c>
      <c r="G22" s="94">
        <f t="shared" si="7"/>
        <v>0.8715277777777777</v>
      </c>
      <c r="H22" s="21">
        <f t="shared" si="8"/>
        <v>0.3003472222222222</v>
      </c>
      <c r="I22" s="23">
        <v>0.8993055555555555</v>
      </c>
      <c r="J22" s="6">
        <f t="shared" si="9"/>
        <v>0.2877777777777778</v>
      </c>
      <c r="K22" s="6">
        <f t="shared" si="10"/>
        <v>0.1798611111111111</v>
      </c>
      <c r="L22" s="70">
        <v>97</v>
      </c>
      <c r="M22" s="146"/>
    </row>
    <row r="23" spans="1:13" ht="25.5" customHeight="1">
      <c r="A23" s="78"/>
      <c r="B23" s="5" t="s">
        <v>86</v>
      </c>
      <c r="C23" s="20">
        <v>0.27569444444444446</v>
      </c>
      <c r="D23" s="19">
        <f t="shared" si="5"/>
        <v>0.30972222222222223</v>
      </c>
      <c r="E23" s="94">
        <v>0.5854166666666667</v>
      </c>
      <c r="F23" s="19">
        <f t="shared" si="6"/>
        <v>0.30000000000000004</v>
      </c>
      <c r="G23" s="94">
        <f t="shared" si="7"/>
        <v>0.8854166666666667</v>
      </c>
      <c r="H23" s="21">
        <f t="shared" si="8"/>
        <v>0.30486111111111114</v>
      </c>
      <c r="I23" s="23">
        <v>0.9131944444444445</v>
      </c>
      <c r="J23" s="6">
        <f t="shared" si="9"/>
        <v>0.2922222222222222</v>
      </c>
      <c r="K23" s="6">
        <f t="shared" si="10"/>
        <v>0.1826388888888889</v>
      </c>
      <c r="L23" s="70">
        <v>102</v>
      </c>
      <c r="M23" s="146"/>
    </row>
    <row r="24" spans="1:13" ht="25.5" customHeight="1">
      <c r="A24" s="78"/>
      <c r="B24" s="5" t="s">
        <v>81</v>
      </c>
      <c r="C24" s="20">
        <v>0.28958333333333336</v>
      </c>
      <c r="D24" s="19">
        <f t="shared" si="5"/>
        <v>0.3055555555555555</v>
      </c>
      <c r="E24" s="6">
        <v>0.5951388888888889</v>
      </c>
      <c r="F24" s="19">
        <f t="shared" si="6"/>
        <v>0.29722222222222217</v>
      </c>
      <c r="G24" s="94">
        <f t="shared" si="7"/>
        <v>0.892361111111111</v>
      </c>
      <c r="H24" s="21">
        <f t="shared" si="8"/>
        <v>0.3013888888888888</v>
      </c>
      <c r="I24" s="23">
        <v>0.9201388888888888</v>
      </c>
      <c r="J24" s="6">
        <f t="shared" si="9"/>
        <v>0.29444444444444445</v>
      </c>
      <c r="K24" s="6">
        <f t="shared" si="10"/>
        <v>0.18402777777777776</v>
      </c>
      <c r="L24" s="70">
        <v>104</v>
      </c>
      <c r="M24" s="146"/>
    </row>
    <row r="25" spans="1:13" ht="24.75" customHeight="1">
      <c r="A25" s="78"/>
      <c r="B25" s="5" t="s">
        <v>127</v>
      </c>
      <c r="C25" s="20">
        <v>0.2902777777777778</v>
      </c>
      <c r="D25" s="19">
        <f t="shared" si="5"/>
        <v>0.31875000000000003</v>
      </c>
      <c r="E25" s="6">
        <v>0.6090277777777778</v>
      </c>
      <c r="F25" s="19">
        <f t="shared" si="6"/>
        <v>0.3208333333333333</v>
      </c>
      <c r="G25" s="94">
        <f t="shared" si="7"/>
        <v>0.9298611111111111</v>
      </c>
      <c r="H25" s="21">
        <f t="shared" si="8"/>
        <v>0.3197916666666667</v>
      </c>
      <c r="I25" s="23">
        <v>0.9576388888888889</v>
      </c>
      <c r="J25" s="6">
        <f t="shared" si="9"/>
        <v>0.30644444444444446</v>
      </c>
      <c r="K25" s="6">
        <f t="shared" si="10"/>
        <v>0.1915277777777778</v>
      </c>
      <c r="L25" s="70">
        <v>115</v>
      </c>
      <c r="M25" s="146"/>
    </row>
    <row r="26" spans="1:12" ht="24.75" customHeight="1">
      <c r="A26" s="78"/>
      <c r="B26" s="5" t="s">
        <v>165</v>
      </c>
      <c r="C26" s="20">
        <v>0.34097222222222223</v>
      </c>
      <c r="D26" s="19">
        <f t="shared" si="5"/>
        <v>0.36736111111111114</v>
      </c>
      <c r="E26" s="6">
        <v>0.7083333333333334</v>
      </c>
      <c r="F26" s="19">
        <f t="shared" si="6"/>
        <v>0.39930555555555547</v>
      </c>
      <c r="G26" s="165" t="s">
        <v>164</v>
      </c>
      <c r="H26" s="21">
        <f t="shared" si="8"/>
        <v>0.3833333333333333</v>
      </c>
      <c r="I26" s="29" t="s">
        <v>162</v>
      </c>
      <c r="J26" s="6">
        <f t="shared" si="9"/>
        <v>0.36333333333333334</v>
      </c>
      <c r="K26" s="6">
        <f t="shared" si="10"/>
        <v>0.22708333333333333</v>
      </c>
      <c r="L26" s="80">
        <v>132</v>
      </c>
    </row>
    <row r="27" spans="1:12" ht="24.75" customHeight="1">
      <c r="A27" s="78"/>
      <c r="B27" s="5"/>
      <c r="C27" s="156"/>
      <c r="D27" s="67" t="s">
        <v>155</v>
      </c>
      <c r="E27" s="16">
        <v>0.049999999999999996</v>
      </c>
      <c r="F27" s="67"/>
      <c r="G27" s="16"/>
      <c r="H27" s="148"/>
      <c r="I27" s="29"/>
      <c r="J27" s="162" t="s">
        <v>82</v>
      </c>
      <c r="K27" s="165" t="s">
        <v>163</v>
      </c>
      <c r="L27" s="80"/>
    </row>
    <row r="28" spans="1:12" ht="11.25" customHeight="1" thickBot="1">
      <c r="A28" s="78"/>
      <c r="B28" s="5"/>
      <c r="C28" s="20"/>
      <c r="D28" s="19"/>
      <c r="E28" s="6"/>
      <c r="F28" s="19"/>
      <c r="G28" s="6"/>
      <c r="H28" s="11"/>
      <c r="I28" s="64"/>
      <c r="J28" s="6"/>
      <c r="K28" s="6"/>
      <c r="L28" s="70"/>
    </row>
    <row r="29" spans="1:13" ht="18.75" customHeight="1" thickBot="1" thickTop="1">
      <c r="A29" s="78"/>
      <c r="B29" s="88" t="s">
        <v>149</v>
      </c>
      <c r="C29" s="82" t="s">
        <v>7</v>
      </c>
      <c r="D29" s="82" t="s">
        <v>0</v>
      </c>
      <c r="E29" s="83" t="s">
        <v>0</v>
      </c>
      <c r="F29" s="84" t="s">
        <v>0</v>
      </c>
      <c r="G29" s="84"/>
      <c r="H29" s="85"/>
      <c r="I29" s="86" t="s">
        <v>3</v>
      </c>
      <c r="J29" s="89" t="s">
        <v>161</v>
      </c>
      <c r="K29" s="87" t="s">
        <v>0</v>
      </c>
      <c r="L29" s="92" t="s">
        <v>35</v>
      </c>
      <c r="M29" s="100" t="s">
        <v>167</v>
      </c>
    </row>
    <row r="30" spans="1:13" ht="25.5" customHeight="1" thickTop="1">
      <c r="A30" s="78"/>
      <c r="B30" s="5" t="s">
        <v>128</v>
      </c>
      <c r="C30" s="20">
        <v>0.2659722222222222</v>
      </c>
      <c r="D30" s="19"/>
      <c r="E30" s="6"/>
      <c r="F30" s="19"/>
      <c r="G30" s="6"/>
      <c r="H30" s="11"/>
      <c r="I30" s="64">
        <v>0.5361111111111111</v>
      </c>
      <c r="J30" s="6">
        <v>0.26875</v>
      </c>
      <c r="K30" s="6"/>
      <c r="L30" s="70">
        <v>3</v>
      </c>
      <c r="M30" s="146">
        <f>(+I30/3200)*3000</f>
        <v>0.5026041666666666</v>
      </c>
    </row>
    <row r="31" spans="1:13" ht="25.5" customHeight="1">
      <c r="A31" s="78"/>
      <c r="B31" s="5" t="s">
        <v>105</v>
      </c>
      <c r="C31" s="20">
        <v>0.2986111111111111</v>
      </c>
      <c r="D31" s="19"/>
      <c r="E31" s="6"/>
      <c r="F31" s="19"/>
      <c r="G31" s="6"/>
      <c r="H31" s="11"/>
      <c r="I31" s="64">
        <v>0.6118055555555556</v>
      </c>
      <c r="J31" s="6">
        <v>0.30624999999999997</v>
      </c>
      <c r="K31" s="6"/>
      <c r="L31" s="70">
        <v>28</v>
      </c>
      <c r="M31" s="146">
        <f>(+I31/3200)*3000</f>
        <v>0.5735677083333334</v>
      </c>
    </row>
    <row r="32" spans="1:13" ht="25.5" customHeight="1">
      <c r="A32" s="78"/>
      <c r="B32" s="5" t="s">
        <v>129</v>
      </c>
      <c r="C32" s="20">
        <v>0.31527777777777777</v>
      </c>
      <c r="D32" s="19"/>
      <c r="E32" s="6"/>
      <c r="F32" s="19"/>
      <c r="G32" s="6"/>
      <c r="H32" s="11"/>
      <c r="I32" s="64">
        <v>0.6645833333333333</v>
      </c>
      <c r="J32" s="6">
        <v>0.3326388888888889</v>
      </c>
      <c r="K32" s="6"/>
      <c r="L32" s="70">
        <v>45</v>
      </c>
      <c r="M32" s="146">
        <f>(+I32/3200)*3000</f>
        <v>0.623046875</v>
      </c>
    </row>
    <row r="33" spans="1:13" ht="25.5" customHeight="1">
      <c r="A33" s="78"/>
      <c r="B33" s="5" t="s">
        <v>160</v>
      </c>
      <c r="C33" s="20">
        <v>0.3090277777777778</v>
      </c>
      <c r="D33" s="19"/>
      <c r="E33" s="6"/>
      <c r="F33" s="19"/>
      <c r="G33" s="6"/>
      <c r="H33" s="11"/>
      <c r="I33" s="64">
        <v>0.6701388888888888</v>
      </c>
      <c r="J33" s="6">
        <v>0.3354166666666667</v>
      </c>
      <c r="K33" s="6"/>
      <c r="L33" s="70">
        <v>47</v>
      </c>
      <c r="M33" s="146">
        <f>(+I33/3200)*3000</f>
        <v>0.6282552083333333</v>
      </c>
    </row>
    <row r="34" spans="1:13" ht="25.5" customHeight="1">
      <c r="A34" s="78"/>
      <c r="B34" s="5" t="s">
        <v>148</v>
      </c>
      <c r="C34" s="20">
        <v>0.33749999999999997</v>
      </c>
      <c r="D34" s="19"/>
      <c r="E34" s="6"/>
      <c r="F34" s="19"/>
      <c r="G34" s="6"/>
      <c r="H34" s="11"/>
      <c r="I34" s="64">
        <v>0.7916666666666666</v>
      </c>
      <c r="J34" s="6">
        <v>0.3958333333333333</v>
      </c>
      <c r="K34" s="6"/>
      <c r="L34" s="70">
        <v>62</v>
      </c>
      <c r="M34" s="146">
        <f>(+I34/3200)*3000</f>
        <v>0.7421874999999999</v>
      </c>
    </row>
    <row r="35" spans="2:12" ht="35.25" customHeight="1" thickBot="1">
      <c r="B35" s="12"/>
      <c r="C35" s="58" t="s">
        <v>0</v>
      </c>
      <c r="D35" s="205" t="s">
        <v>157</v>
      </c>
      <c r="E35" s="206">
        <v>0.2555555555555556</v>
      </c>
      <c r="F35" s="59"/>
      <c r="G35" s="59"/>
      <c r="H35" s="9"/>
      <c r="I35" s="60"/>
      <c r="J35" s="161" t="s">
        <v>82</v>
      </c>
      <c r="K35" s="7" t="s">
        <v>0</v>
      </c>
      <c r="L35" s="166">
        <v>65</v>
      </c>
    </row>
    <row r="36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9"/>
  <sheetViews>
    <sheetView zoomScalePageLayoutView="0" workbookViewId="0" topLeftCell="B7">
      <selection activeCell="N12" sqref="N12"/>
    </sheetView>
  </sheetViews>
  <sheetFormatPr defaultColWidth="9.140625" defaultRowHeight="12.75"/>
  <cols>
    <col min="2" max="2" width="20.7109375" style="0" customWidth="1"/>
    <col min="3" max="3" width="10.00390625" style="0" customWidth="1"/>
    <col min="4" max="4" width="9.7109375" style="0" customWidth="1"/>
    <col min="5" max="5" width="9.8515625" style="0" customWidth="1"/>
    <col min="6" max="6" width="12.421875" style="0" customWidth="1"/>
    <col min="7" max="7" width="12.00390625" style="0" customWidth="1"/>
    <col min="8" max="8" width="11.421875" style="0" customWidth="1"/>
    <col min="9" max="9" width="10.57421875" style="0" hidden="1" customWidth="1"/>
    <col min="10" max="10" width="7.28125" style="71" customWidth="1"/>
    <col min="11" max="12" width="7.28125" style="211" customWidth="1"/>
  </cols>
  <sheetData>
    <row r="2" ht="13.5" thickBot="1"/>
    <row r="3" spans="2:10" ht="16.5" thickTop="1">
      <c r="B3" s="42" t="s">
        <v>146</v>
      </c>
      <c r="C3" s="43" t="s">
        <v>145</v>
      </c>
      <c r="D3" s="43"/>
      <c r="E3" s="43"/>
      <c r="F3" s="44"/>
      <c r="G3" s="45" t="s">
        <v>85</v>
      </c>
      <c r="H3" s="46"/>
      <c r="I3" s="46">
        <v>4000</v>
      </c>
      <c r="J3" s="72"/>
    </row>
    <row r="4" spans="2:10" ht="15.75">
      <c r="B4" s="48" t="s">
        <v>156</v>
      </c>
      <c r="C4" s="2"/>
      <c r="D4" s="2"/>
      <c r="E4" s="2"/>
      <c r="F4" s="3"/>
      <c r="G4" s="1" t="s">
        <v>0</v>
      </c>
      <c r="H4" s="77" t="s">
        <v>0</v>
      </c>
      <c r="I4" s="4"/>
      <c r="J4" s="73"/>
    </row>
    <row r="5" spans="2:10" ht="10.5" customHeight="1">
      <c r="B5" s="48"/>
      <c r="C5" s="2"/>
      <c r="D5" s="2"/>
      <c r="E5" s="2"/>
      <c r="F5" s="3"/>
      <c r="G5" s="1"/>
      <c r="H5" s="4"/>
      <c r="I5" s="4"/>
      <c r="J5" s="73"/>
    </row>
    <row r="6" spans="2:11" ht="13.5" thickBot="1">
      <c r="B6" s="65" t="s">
        <v>29</v>
      </c>
      <c r="C6" s="33" t="s">
        <v>1</v>
      </c>
      <c r="D6" s="33" t="s">
        <v>2</v>
      </c>
      <c r="E6" s="39" t="s">
        <v>24</v>
      </c>
      <c r="F6" s="35" t="s">
        <v>23</v>
      </c>
      <c r="G6" s="36" t="s">
        <v>3</v>
      </c>
      <c r="H6" s="39" t="s">
        <v>4</v>
      </c>
      <c r="I6" s="39" t="s">
        <v>5</v>
      </c>
      <c r="J6" s="74" t="s">
        <v>35</v>
      </c>
      <c r="K6" s="212"/>
    </row>
    <row r="7" spans="1:11" ht="27" customHeight="1" thickTop="1">
      <c r="A7" s="78"/>
      <c r="B7" s="38" t="s">
        <v>77</v>
      </c>
      <c r="C7" s="20">
        <v>0.25972222222222224</v>
      </c>
      <c r="D7" s="19">
        <f aca="true" t="shared" si="0" ref="D7:D13">+E7-C7</f>
        <v>0.2819444444444444</v>
      </c>
      <c r="E7" s="19">
        <v>0.5416666666666666</v>
      </c>
      <c r="F7" s="21">
        <f aca="true" t="shared" si="1" ref="F7:F13">+G7-E7</f>
        <v>0.12569444444444444</v>
      </c>
      <c r="G7" s="23">
        <v>0.6673611111111111</v>
      </c>
      <c r="H7" s="6">
        <f aca="true" t="shared" si="2" ref="H7:H13">(+G7/4000)*1600</f>
        <v>0.26694444444444443</v>
      </c>
      <c r="I7" s="6">
        <f aca="true" t="shared" si="3" ref="I7:I13">(+G7/4000)*1000</f>
        <v>0.16684027777777777</v>
      </c>
      <c r="J7" s="75">
        <v>16</v>
      </c>
      <c r="K7" s="213"/>
    </row>
    <row r="8" spans="1:11" ht="27" customHeight="1">
      <c r="A8" s="78"/>
      <c r="B8" s="5" t="s">
        <v>48</v>
      </c>
      <c r="C8" s="20">
        <v>0.2625</v>
      </c>
      <c r="D8" s="19">
        <f t="shared" si="0"/>
        <v>0.2916666666666667</v>
      </c>
      <c r="E8" s="19">
        <v>0.5541666666666667</v>
      </c>
      <c r="F8" s="21">
        <f t="shared" si="1"/>
        <v>0.1319444444444443</v>
      </c>
      <c r="G8" s="23">
        <v>0.686111111111111</v>
      </c>
      <c r="H8" s="6">
        <f t="shared" si="2"/>
        <v>0.2744444444444444</v>
      </c>
      <c r="I8" s="6">
        <f t="shared" si="3"/>
        <v>0.17152777777777775</v>
      </c>
      <c r="J8" s="70">
        <v>29</v>
      </c>
      <c r="K8" s="213"/>
    </row>
    <row r="9" spans="1:11" ht="27" customHeight="1">
      <c r="A9" s="78"/>
      <c r="B9" s="5" t="s">
        <v>69</v>
      </c>
      <c r="C9" s="20">
        <v>0.26805555555555555</v>
      </c>
      <c r="D9" s="19">
        <f t="shared" si="0"/>
        <v>0.2986111111111111</v>
      </c>
      <c r="E9" s="19">
        <v>0.5666666666666667</v>
      </c>
      <c r="F9" s="21">
        <f t="shared" si="1"/>
        <v>0.12777777777777788</v>
      </c>
      <c r="G9" s="23">
        <v>0.6944444444444445</v>
      </c>
      <c r="H9" s="6">
        <f t="shared" si="2"/>
        <v>0.27777777777777785</v>
      </c>
      <c r="I9" s="6">
        <f t="shared" si="3"/>
        <v>0.17361111111111113</v>
      </c>
      <c r="J9" s="70">
        <v>34</v>
      </c>
      <c r="K9" s="213"/>
    </row>
    <row r="10" spans="1:11" ht="27" customHeight="1">
      <c r="A10" s="78"/>
      <c r="B10" s="5" t="s">
        <v>64</v>
      </c>
      <c r="C10" s="20">
        <v>0.25972222222222224</v>
      </c>
      <c r="D10" s="19">
        <f t="shared" si="0"/>
        <v>0.30277777777777776</v>
      </c>
      <c r="E10" s="19">
        <v>0.5625</v>
      </c>
      <c r="F10" s="21">
        <f t="shared" si="1"/>
        <v>0.13611111111111107</v>
      </c>
      <c r="G10" s="23">
        <v>0.6986111111111111</v>
      </c>
      <c r="H10" s="6">
        <f t="shared" si="2"/>
        <v>0.27944444444444444</v>
      </c>
      <c r="I10" s="6">
        <f t="shared" si="3"/>
        <v>0.17465277777777777</v>
      </c>
      <c r="J10" s="70">
        <v>39</v>
      </c>
      <c r="K10" s="213"/>
    </row>
    <row r="11" spans="1:11" ht="27" customHeight="1">
      <c r="A11" s="78"/>
      <c r="B11" s="5" t="s">
        <v>8</v>
      </c>
      <c r="C11" s="20">
        <v>0.2722222222222222</v>
      </c>
      <c r="D11" s="19">
        <f t="shared" si="0"/>
        <v>0.30555555555555564</v>
      </c>
      <c r="E11" s="19">
        <v>0.5777777777777778</v>
      </c>
      <c r="F11" s="21">
        <f t="shared" si="1"/>
        <v>0.14027777777777772</v>
      </c>
      <c r="G11" s="23">
        <v>0.7180555555555556</v>
      </c>
      <c r="H11" s="6">
        <f t="shared" si="2"/>
        <v>0.2872222222222222</v>
      </c>
      <c r="I11" s="6">
        <f t="shared" si="3"/>
        <v>0.1795138888888889</v>
      </c>
      <c r="J11" s="70">
        <v>50</v>
      </c>
      <c r="K11" s="213"/>
    </row>
    <row r="12" spans="1:11" ht="27" customHeight="1">
      <c r="A12" s="78"/>
      <c r="B12" s="5" t="s">
        <v>65</v>
      </c>
      <c r="C12" s="20">
        <v>0.2743055555555555</v>
      </c>
      <c r="D12" s="19">
        <f t="shared" si="0"/>
        <v>0.31111111111111117</v>
      </c>
      <c r="E12" s="19">
        <v>0.5854166666666667</v>
      </c>
      <c r="F12" s="21">
        <f t="shared" si="1"/>
        <v>0.1381944444444444</v>
      </c>
      <c r="G12" s="23">
        <v>0.7236111111111111</v>
      </c>
      <c r="H12" s="6">
        <f t="shared" si="2"/>
        <v>0.28944444444444445</v>
      </c>
      <c r="I12" s="6">
        <f t="shared" si="3"/>
        <v>0.18090277777777777</v>
      </c>
      <c r="J12" s="70">
        <v>58</v>
      </c>
      <c r="K12" s="213"/>
    </row>
    <row r="13" spans="1:11" ht="27" customHeight="1">
      <c r="A13" s="78"/>
      <c r="B13" s="5" t="s">
        <v>36</v>
      </c>
      <c r="C13" s="20">
        <v>0.2743055555555555</v>
      </c>
      <c r="D13" s="19">
        <f t="shared" si="0"/>
        <v>0.3166666666666667</v>
      </c>
      <c r="E13" s="19">
        <v>0.5909722222222222</v>
      </c>
      <c r="F13" s="21">
        <f t="shared" si="1"/>
        <v>0.15000000000000002</v>
      </c>
      <c r="G13" s="23">
        <v>0.7409722222222223</v>
      </c>
      <c r="H13" s="6">
        <f t="shared" si="2"/>
        <v>0.2963888888888889</v>
      </c>
      <c r="I13" s="6">
        <f t="shared" si="3"/>
        <v>0.18524305555555556</v>
      </c>
      <c r="J13" s="70">
        <v>70</v>
      </c>
      <c r="K13" s="213"/>
    </row>
    <row r="14" spans="1:11" ht="10.5" customHeight="1">
      <c r="A14" s="78"/>
      <c r="B14" s="5"/>
      <c r="C14" s="20"/>
      <c r="D14" s="19"/>
      <c r="E14" s="19"/>
      <c r="F14" s="21"/>
      <c r="G14" s="23"/>
      <c r="H14" s="6"/>
      <c r="I14" s="6"/>
      <c r="J14" s="70"/>
      <c r="K14" s="213"/>
    </row>
    <row r="15" spans="1:11" ht="27" customHeight="1">
      <c r="A15" s="78"/>
      <c r="B15" s="5" t="s">
        <v>0</v>
      </c>
      <c r="C15" s="20"/>
      <c r="D15" s="19" t="s">
        <v>157</v>
      </c>
      <c r="E15" s="19">
        <v>0.05069444444444445</v>
      </c>
      <c r="F15" s="21"/>
      <c r="G15" s="203" t="s">
        <v>150</v>
      </c>
      <c r="H15" s="6"/>
      <c r="I15" s="165" t="s">
        <v>158</v>
      </c>
      <c r="J15" s="70"/>
      <c r="K15" s="213"/>
    </row>
    <row r="16" spans="2:11" ht="13.5" thickBot="1">
      <c r="B16" s="65" t="s">
        <v>151</v>
      </c>
      <c r="C16" s="33" t="s">
        <v>1</v>
      </c>
      <c r="D16" s="33" t="s">
        <v>2</v>
      </c>
      <c r="E16" s="39" t="s">
        <v>24</v>
      </c>
      <c r="F16" s="35" t="s">
        <v>23</v>
      </c>
      <c r="G16" s="36" t="s">
        <v>3</v>
      </c>
      <c r="H16" s="39" t="s">
        <v>4</v>
      </c>
      <c r="I16" s="39" t="s">
        <v>5</v>
      </c>
      <c r="J16" s="74" t="s">
        <v>35</v>
      </c>
      <c r="K16" s="212"/>
    </row>
    <row r="17" spans="1:11" ht="25.5" customHeight="1" thickTop="1">
      <c r="A17" s="78"/>
      <c r="B17" s="5" t="s">
        <v>79</v>
      </c>
      <c r="C17" s="20">
        <v>0.2826388888888889</v>
      </c>
      <c r="D17" s="19">
        <f>+E17-C17</f>
        <v>0.32013888888888886</v>
      </c>
      <c r="E17" s="19">
        <v>0.6027777777777777</v>
      </c>
      <c r="F17" s="21">
        <f>+G17-E17</f>
        <v>0.1347222222222222</v>
      </c>
      <c r="G17" s="23">
        <v>0.7374999999999999</v>
      </c>
      <c r="H17" s="6">
        <f>(+G17/4000)*1600</f>
        <v>0.295</v>
      </c>
      <c r="I17" s="6">
        <f>(+G17/4000)*1000</f>
        <v>0.18437499999999998</v>
      </c>
      <c r="J17" s="70">
        <v>8</v>
      </c>
      <c r="K17" s="213"/>
    </row>
    <row r="18" spans="1:11" ht="25.5" customHeight="1">
      <c r="A18" s="78"/>
      <c r="B18" s="5" t="s">
        <v>109</v>
      </c>
      <c r="C18" s="20">
        <v>0.2847222222222222</v>
      </c>
      <c r="D18" s="19">
        <f>+E18-C18</f>
        <v>0.3305555555555556</v>
      </c>
      <c r="E18" s="19">
        <v>0.6152777777777778</v>
      </c>
      <c r="F18" s="21">
        <f>+G18-E18</f>
        <v>0.14791666666666659</v>
      </c>
      <c r="G18" s="23">
        <v>0.7631944444444444</v>
      </c>
      <c r="H18" s="6">
        <f>(+G18/4000)*1600</f>
        <v>0.30527777777777776</v>
      </c>
      <c r="I18" s="6">
        <f>(+G18/4000)*1000</f>
        <v>0.1907986111111111</v>
      </c>
      <c r="J18" s="70">
        <v>21</v>
      </c>
      <c r="K18" s="213"/>
    </row>
    <row r="19" spans="1:11" ht="25.5" customHeight="1">
      <c r="A19" s="78"/>
      <c r="B19" s="5" t="s">
        <v>108</v>
      </c>
      <c r="C19" s="20">
        <v>0.28750000000000003</v>
      </c>
      <c r="D19" s="19">
        <f>+E19-C19</f>
        <v>0.33402777777777776</v>
      </c>
      <c r="E19" s="19">
        <v>0.6215277777777778</v>
      </c>
      <c r="F19" s="21">
        <f>+G19-E19</f>
        <v>0.15277777777777768</v>
      </c>
      <c r="G19" s="23">
        <v>0.7743055555555555</v>
      </c>
      <c r="H19" s="6">
        <f>(+G19/4000)*1600</f>
        <v>0.3097222222222222</v>
      </c>
      <c r="I19" s="6">
        <f>(+G19/4000)*1000</f>
        <v>0.19357638888888887</v>
      </c>
      <c r="J19" s="70">
        <v>26</v>
      </c>
      <c r="K19" s="213"/>
    </row>
    <row r="20" spans="1:11" ht="25.5" customHeight="1">
      <c r="A20" s="78"/>
      <c r="B20" s="5" t="s">
        <v>96</v>
      </c>
      <c r="C20" s="20">
        <v>0.3</v>
      </c>
      <c r="D20" s="19">
        <f>+E20-C20</f>
        <v>0.35625</v>
      </c>
      <c r="E20" s="19">
        <v>0.65625</v>
      </c>
      <c r="F20" s="21">
        <f>+G20-E20</f>
        <v>0.154861111111111</v>
      </c>
      <c r="G20" s="22">
        <v>0.811111111111111</v>
      </c>
      <c r="H20" s="6">
        <f>(+G20/4000)*1600</f>
        <v>0.32444444444444437</v>
      </c>
      <c r="I20" s="6">
        <f>(+G20/4000)*1000</f>
        <v>0.20277777777777775</v>
      </c>
      <c r="J20" s="70">
        <v>32</v>
      </c>
      <c r="K20" s="213"/>
    </row>
    <row r="21" spans="1:11" ht="25.5" customHeight="1">
      <c r="A21" s="78"/>
      <c r="B21" s="5" t="s">
        <v>46</v>
      </c>
      <c r="C21" s="20">
        <v>0.2902777777777778</v>
      </c>
      <c r="D21" s="19">
        <f>+E21-C21</f>
        <v>0.3861111111111111</v>
      </c>
      <c r="E21" s="19">
        <v>0.6763888888888889</v>
      </c>
      <c r="F21" s="21">
        <f>+G21-E21</f>
        <v>0.17708333333333337</v>
      </c>
      <c r="G21" s="23">
        <v>0.8534722222222223</v>
      </c>
      <c r="H21" s="6">
        <f>(+G21/4000)*1600</f>
        <v>0.3413888888888889</v>
      </c>
      <c r="I21" s="6">
        <f>(+G21/4000)*1000</f>
        <v>0.21336805555555557</v>
      </c>
      <c r="J21" s="70">
        <v>36</v>
      </c>
      <c r="K21" s="213"/>
    </row>
    <row r="22" spans="1:11" ht="17.25" customHeight="1">
      <c r="A22" s="78"/>
      <c r="B22" s="5"/>
      <c r="C22" s="20"/>
      <c r="D22" s="19"/>
      <c r="E22" s="19"/>
      <c r="F22" s="21"/>
      <c r="G22" s="23"/>
      <c r="H22" s="16"/>
      <c r="I22" s="16"/>
      <c r="J22" s="70"/>
      <c r="K22" s="213"/>
    </row>
    <row r="23" spans="1:10" ht="19.5" customHeight="1">
      <c r="A23" s="78"/>
      <c r="B23" s="5"/>
      <c r="C23" s="20"/>
      <c r="D23" s="19" t="s">
        <v>155</v>
      </c>
      <c r="E23" s="19">
        <v>0.11597222222222221</v>
      </c>
      <c r="F23" s="21"/>
      <c r="G23" s="22"/>
      <c r="H23" s="160" t="s">
        <v>82</v>
      </c>
      <c r="I23" s="134" t="s">
        <v>0</v>
      </c>
      <c r="J23" s="70">
        <v>49</v>
      </c>
    </row>
    <row r="24" spans="1:12" ht="20.25" customHeight="1" thickBot="1">
      <c r="A24" s="78"/>
      <c r="B24" s="66" t="s">
        <v>152</v>
      </c>
      <c r="C24" s="41" t="s">
        <v>7</v>
      </c>
      <c r="D24" s="27"/>
      <c r="E24" s="27"/>
      <c r="F24" s="27"/>
      <c r="G24" s="147" t="s">
        <v>3</v>
      </c>
      <c r="H24" s="27"/>
      <c r="I24" s="39" t="s">
        <v>5</v>
      </c>
      <c r="J24" s="74" t="s">
        <v>35</v>
      </c>
      <c r="K24" s="214" t="s">
        <v>159</v>
      </c>
      <c r="L24" s="214" t="s">
        <v>166</v>
      </c>
    </row>
    <row r="25" spans="1:12" ht="23.25" customHeight="1" thickTop="1">
      <c r="A25" s="78"/>
      <c r="B25" s="5" t="s">
        <v>78</v>
      </c>
      <c r="C25" s="20">
        <v>0.29930555555555555</v>
      </c>
      <c r="D25" s="19"/>
      <c r="E25" s="19"/>
      <c r="F25" s="21"/>
      <c r="G25" s="22">
        <v>0.6270833333333333</v>
      </c>
      <c r="H25" s="6">
        <f>(+G25/3200)*1600</f>
        <v>0.31354166666666666</v>
      </c>
      <c r="I25" s="16"/>
      <c r="J25" s="70">
        <v>21</v>
      </c>
      <c r="K25" s="213">
        <f>(+G25/3200)*3000</f>
        <v>0.587890625</v>
      </c>
      <c r="L25" s="213">
        <f>(+G25/3200)*4000</f>
        <v>0.7838541666666666</v>
      </c>
    </row>
    <row r="26" spans="1:12" ht="23.25" customHeight="1">
      <c r="A26" s="78"/>
      <c r="B26" s="5" t="s">
        <v>80</v>
      </c>
      <c r="C26" s="20">
        <v>0.29930555555555555</v>
      </c>
      <c r="D26" s="19"/>
      <c r="E26" s="19"/>
      <c r="F26" s="21"/>
      <c r="G26" s="23">
        <v>0.65</v>
      </c>
      <c r="H26" s="6">
        <f>(+G26/3200)*1600</f>
        <v>0.325</v>
      </c>
      <c r="I26" s="16"/>
      <c r="J26" s="70">
        <v>30</v>
      </c>
      <c r="K26" s="213">
        <f aca="true" t="shared" si="4" ref="K26:K37">(+G26/3200)*3000</f>
        <v>0.609375</v>
      </c>
      <c r="L26" s="213">
        <f aca="true" t="shared" si="5" ref="L26:L37">(+G26/3200)*4000</f>
        <v>0.8125000000000001</v>
      </c>
    </row>
    <row r="27" spans="1:12" ht="23.25" customHeight="1">
      <c r="A27" s="78"/>
      <c r="B27" s="5" t="s">
        <v>131</v>
      </c>
      <c r="C27" s="20">
        <v>0.30624999999999997</v>
      </c>
      <c r="D27" s="19"/>
      <c r="E27" s="19"/>
      <c r="F27" s="21"/>
      <c r="G27" s="22">
        <v>0.6527777777777778</v>
      </c>
      <c r="H27" s="6">
        <f aca="true" t="shared" si="6" ref="H27:H37">(+G27/3200)*1600</f>
        <v>0.3263888888888889</v>
      </c>
      <c r="I27" s="16"/>
      <c r="J27" s="70">
        <v>33</v>
      </c>
      <c r="K27" s="213">
        <f t="shared" si="4"/>
        <v>0.6119791666666667</v>
      </c>
      <c r="L27" s="213">
        <f t="shared" si="5"/>
        <v>0.8159722222222223</v>
      </c>
    </row>
    <row r="28" spans="1:12" ht="23.25" customHeight="1">
      <c r="A28" s="78"/>
      <c r="B28" s="5" t="s">
        <v>88</v>
      </c>
      <c r="C28" s="20">
        <v>0.3277777777777778</v>
      </c>
      <c r="D28" s="19"/>
      <c r="E28" s="19"/>
      <c r="F28" s="21"/>
      <c r="G28" s="23">
        <v>0.6548611111111111</v>
      </c>
      <c r="H28" s="6">
        <f t="shared" si="6"/>
        <v>0.32743055555555556</v>
      </c>
      <c r="I28" s="16"/>
      <c r="J28" s="70">
        <v>35</v>
      </c>
      <c r="K28" s="213">
        <f t="shared" si="4"/>
        <v>0.6139322916666666</v>
      </c>
      <c r="L28" s="213">
        <f t="shared" si="5"/>
        <v>0.8185763888888888</v>
      </c>
    </row>
    <row r="29" spans="1:12" ht="23.25" customHeight="1">
      <c r="A29" s="78"/>
      <c r="B29" s="5" t="s">
        <v>132</v>
      </c>
      <c r="C29" s="20">
        <v>0.3236111111111111</v>
      </c>
      <c r="D29" s="19"/>
      <c r="E29" s="19"/>
      <c r="F29" s="21"/>
      <c r="G29" s="23">
        <v>0.6576388888888889</v>
      </c>
      <c r="H29" s="6">
        <f t="shared" si="6"/>
        <v>0.32881944444444444</v>
      </c>
      <c r="I29" s="16"/>
      <c r="J29" s="70">
        <v>37</v>
      </c>
      <c r="K29" s="213">
        <f t="shared" si="4"/>
        <v>0.6165364583333333</v>
      </c>
      <c r="L29" s="213">
        <f t="shared" si="5"/>
        <v>0.822048611111111</v>
      </c>
    </row>
    <row r="30" spans="1:12" ht="23.25" customHeight="1">
      <c r="A30" s="78"/>
      <c r="B30" s="5" t="s">
        <v>133</v>
      </c>
      <c r="C30" s="20">
        <v>0.32222222222222224</v>
      </c>
      <c r="D30" s="19"/>
      <c r="E30" s="19"/>
      <c r="F30" s="21"/>
      <c r="G30" s="22">
        <v>0.6645833333333333</v>
      </c>
      <c r="H30" s="6">
        <f t="shared" si="6"/>
        <v>0.33229166666666665</v>
      </c>
      <c r="I30" s="16"/>
      <c r="J30" s="70">
        <v>39</v>
      </c>
      <c r="K30" s="213">
        <f t="shared" si="4"/>
        <v>0.623046875</v>
      </c>
      <c r="L30" s="213">
        <f t="shared" si="5"/>
        <v>0.8307291666666666</v>
      </c>
    </row>
    <row r="31" spans="1:12" ht="23.25" customHeight="1">
      <c r="A31" s="78"/>
      <c r="B31" s="5" t="s">
        <v>111</v>
      </c>
      <c r="C31" s="20">
        <v>0.3277777777777778</v>
      </c>
      <c r="D31" s="19"/>
      <c r="E31" s="19"/>
      <c r="F31" s="21"/>
      <c r="G31" s="22">
        <v>0.6791666666666667</v>
      </c>
      <c r="H31" s="6">
        <f t="shared" si="6"/>
        <v>0.33958333333333335</v>
      </c>
      <c r="I31" s="16"/>
      <c r="J31" s="70">
        <v>42</v>
      </c>
      <c r="K31" s="213">
        <f t="shared" si="4"/>
        <v>0.63671875</v>
      </c>
      <c r="L31" s="213">
        <f t="shared" si="5"/>
        <v>0.8489583333333334</v>
      </c>
    </row>
    <row r="32" spans="1:12" ht="23.25" customHeight="1">
      <c r="A32" s="78"/>
      <c r="B32" s="5" t="s">
        <v>110</v>
      </c>
      <c r="C32" s="20">
        <v>0.3277777777777778</v>
      </c>
      <c r="D32" s="19"/>
      <c r="E32" s="19"/>
      <c r="F32" s="21"/>
      <c r="G32" s="22">
        <v>0.6909722222222222</v>
      </c>
      <c r="H32" s="6">
        <f t="shared" si="6"/>
        <v>0.3454861111111111</v>
      </c>
      <c r="I32" s="16"/>
      <c r="J32" s="70">
        <v>45</v>
      </c>
      <c r="K32" s="213">
        <f t="shared" si="4"/>
        <v>0.6477864583333334</v>
      </c>
      <c r="L32" s="213">
        <f t="shared" si="5"/>
        <v>0.8637152777777778</v>
      </c>
    </row>
    <row r="33" spans="1:12" ht="23.25" customHeight="1">
      <c r="A33" s="78"/>
      <c r="B33" s="5" t="s">
        <v>114</v>
      </c>
      <c r="C33" s="20">
        <v>0.33958333333333335</v>
      </c>
      <c r="D33" s="19"/>
      <c r="E33" s="19"/>
      <c r="F33" s="21"/>
      <c r="G33" s="22">
        <v>0.71875</v>
      </c>
      <c r="H33" s="6">
        <f t="shared" si="6"/>
        <v>0.359375</v>
      </c>
      <c r="I33" s="16"/>
      <c r="J33" s="70">
        <v>53</v>
      </c>
      <c r="K33" s="213">
        <f t="shared" si="4"/>
        <v>0.673828125</v>
      </c>
      <c r="L33" s="213">
        <f t="shared" si="5"/>
        <v>0.8984375</v>
      </c>
    </row>
    <row r="34" spans="1:12" ht="23.25" customHeight="1">
      <c r="A34" s="78"/>
      <c r="B34" s="5" t="s">
        <v>153</v>
      </c>
      <c r="C34" s="20">
        <v>0.34861111111111115</v>
      </c>
      <c r="D34" s="19"/>
      <c r="E34" s="19"/>
      <c r="F34" s="21"/>
      <c r="G34" s="22">
        <v>0.7423611111111111</v>
      </c>
      <c r="H34" s="6">
        <f t="shared" si="6"/>
        <v>0.37118055555555557</v>
      </c>
      <c r="I34" s="16"/>
      <c r="J34" s="70">
        <v>55</v>
      </c>
      <c r="K34" s="213">
        <f t="shared" si="4"/>
        <v>0.6959635416666667</v>
      </c>
      <c r="L34" s="213">
        <f t="shared" si="5"/>
        <v>0.927951388888889</v>
      </c>
    </row>
    <row r="35" spans="1:12" ht="23.25" customHeight="1">
      <c r="A35" s="78"/>
      <c r="B35" s="5" t="s">
        <v>113</v>
      </c>
      <c r="C35" s="20">
        <v>0.3430555555555555</v>
      </c>
      <c r="D35" s="19"/>
      <c r="E35" s="19"/>
      <c r="F35" s="21"/>
      <c r="G35" s="22">
        <v>0.7673611111111112</v>
      </c>
      <c r="H35" s="6">
        <f t="shared" si="6"/>
        <v>0.3836805555555556</v>
      </c>
      <c r="I35" s="16"/>
      <c r="J35" s="70">
        <v>59</v>
      </c>
      <c r="K35" s="213">
        <f t="shared" si="4"/>
        <v>0.7194010416666667</v>
      </c>
      <c r="L35" s="213">
        <f t="shared" si="5"/>
        <v>0.959201388888889</v>
      </c>
    </row>
    <row r="36" spans="1:12" ht="23.25" customHeight="1">
      <c r="A36" s="78"/>
      <c r="B36" s="5" t="s">
        <v>154</v>
      </c>
      <c r="C36" s="20">
        <v>0.36944444444444446</v>
      </c>
      <c r="D36" s="19"/>
      <c r="E36" s="19"/>
      <c r="F36" s="21"/>
      <c r="G36" s="22">
        <v>0.7930555555555556</v>
      </c>
      <c r="H36" s="6">
        <f t="shared" si="6"/>
        <v>0.39652777777777787</v>
      </c>
      <c r="I36" s="16"/>
      <c r="J36" s="70">
        <v>63</v>
      </c>
      <c r="K36" s="213">
        <f t="shared" si="4"/>
        <v>0.7434895833333335</v>
      </c>
      <c r="L36" s="213">
        <f t="shared" si="5"/>
        <v>0.9913194444444446</v>
      </c>
    </row>
    <row r="37" spans="1:12" ht="23.25" customHeight="1">
      <c r="A37" s="78"/>
      <c r="B37" s="5" t="s">
        <v>141</v>
      </c>
      <c r="C37" s="20">
        <v>0.36944444444444446</v>
      </c>
      <c r="D37" s="19"/>
      <c r="E37" s="19"/>
      <c r="F37" s="21"/>
      <c r="G37" s="22">
        <v>0.7937500000000001</v>
      </c>
      <c r="H37" s="6">
        <f t="shared" si="6"/>
        <v>0.396875</v>
      </c>
      <c r="I37" s="16"/>
      <c r="J37" s="70">
        <v>64</v>
      </c>
      <c r="K37" s="213">
        <f t="shared" si="4"/>
        <v>0.744140625</v>
      </c>
      <c r="L37" s="213">
        <f t="shared" si="5"/>
        <v>0.9921875</v>
      </c>
    </row>
    <row r="38" spans="1:10" ht="20.25" customHeight="1">
      <c r="A38" s="90"/>
      <c r="B38" s="5" t="s">
        <v>0</v>
      </c>
      <c r="C38" s="20"/>
      <c r="D38" s="19" t="s">
        <v>157</v>
      </c>
      <c r="E38" s="19">
        <v>0.030555555555555555</v>
      </c>
      <c r="F38" s="21"/>
      <c r="G38" s="23"/>
      <c r="H38" s="160" t="s">
        <v>82</v>
      </c>
      <c r="I38" s="67" t="s">
        <v>0</v>
      </c>
      <c r="J38" s="204">
        <v>71</v>
      </c>
    </row>
    <row r="39" spans="2:10" ht="13.5" thickBot="1">
      <c r="B39" s="12"/>
      <c r="C39" s="50"/>
      <c r="D39" s="7"/>
      <c r="E39" s="7"/>
      <c r="F39" s="8"/>
      <c r="G39" s="51"/>
      <c r="H39" s="7"/>
      <c r="I39" s="7"/>
      <c r="J39" s="76"/>
    </row>
    <row r="40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4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.28515625" style="0" customWidth="1"/>
    <col min="2" max="2" width="18.57421875" style="0" customWidth="1"/>
    <col min="3" max="8" width="9.140625" style="0" customWidth="1"/>
    <col min="9" max="9" width="12.28125" style="0" customWidth="1"/>
    <col min="10" max="10" width="13.421875" style="0" customWidth="1"/>
    <col min="11" max="11" width="12.28125" style="0" customWidth="1"/>
    <col min="12" max="12" width="10.7109375" style="100" customWidth="1"/>
  </cols>
  <sheetData>
    <row r="2" ht="13.5" thickBot="1"/>
    <row r="3" spans="2:11" ht="16.5" thickTop="1">
      <c r="B3" s="202" t="s">
        <v>169</v>
      </c>
      <c r="C3" s="43" t="s">
        <v>168</v>
      </c>
      <c r="D3" s="43"/>
      <c r="E3" s="43"/>
      <c r="F3" s="43"/>
      <c r="G3" s="43"/>
      <c r="H3" s="44"/>
      <c r="I3" s="208" t="s">
        <v>45</v>
      </c>
      <c r="J3" s="43"/>
      <c r="K3" s="47" t="s">
        <v>0</v>
      </c>
    </row>
    <row r="4" spans="2:11" ht="15.75">
      <c r="B4" s="55" t="s">
        <v>83</v>
      </c>
      <c r="C4" s="2"/>
      <c r="D4" s="2"/>
      <c r="E4" s="2"/>
      <c r="F4" s="28" t="s">
        <v>0</v>
      </c>
      <c r="G4" s="2"/>
      <c r="H4" s="3"/>
      <c r="I4" s="209" t="s">
        <v>124</v>
      </c>
      <c r="J4" s="2"/>
      <c r="K4" s="49" t="s">
        <v>0</v>
      </c>
    </row>
    <row r="5" spans="2:12" ht="12.75" customHeight="1">
      <c r="B5" s="55" t="s">
        <v>0</v>
      </c>
      <c r="C5" s="2"/>
      <c r="D5" s="2"/>
      <c r="E5" s="2"/>
      <c r="F5" s="28"/>
      <c r="G5" s="2" t="s">
        <v>0</v>
      </c>
      <c r="H5" s="3"/>
      <c r="I5" s="37"/>
      <c r="J5" s="2"/>
      <c r="K5" s="49"/>
      <c r="L5"/>
    </row>
    <row r="6" spans="2:12" ht="16.5" thickBot="1">
      <c r="B6" s="65" t="s">
        <v>27</v>
      </c>
      <c r="C6" s="33" t="s">
        <v>1</v>
      </c>
      <c r="D6" s="33" t="s">
        <v>2</v>
      </c>
      <c r="E6" s="34" t="s">
        <v>10</v>
      </c>
      <c r="F6" s="33" t="s">
        <v>11</v>
      </c>
      <c r="G6" s="34" t="s">
        <v>12</v>
      </c>
      <c r="H6" s="35" t="s">
        <v>19</v>
      </c>
      <c r="I6" s="36" t="s">
        <v>3</v>
      </c>
      <c r="J6" s="34" t="s">
        <v>4</v>
      </c>
      <c r="K6" s="56" t="s">
        <v>35</v>
      </c>
      <c r="L6" s="13"/>
    </row>
    <row r="7" spans="1:13" ht="28.5" customHeight="1" thickTop="1">
      <c r="A7" s="78"/>
      <c r="B7" s="5" t="s">
        <v>18</v>
      </c>
      <c r="C7" s="30">
        <v>0.2236111111111111</v>
      </c>
      <c r="D7" s="19">
        <f aca="true" t="shared" si="0" ref="D7:D12">+E7-C7</f>
        <v>0.24236111111111114</v>
      </c>
      <c r="E7" s="32">
        <v>0.46597222222222223</v>
      </c>
      <c r="F7" s="19">
        <f aca="true" t="shared" si="1" ref="F7:F12">+G7-E7</f>
        <v>0.22638888888888886</v>
      </c>
      <c r="G7" s="31">
        <v>0.6923611111111111</v>
      </c>
      <c r="H7" s="21">
        <f aca="true" t="shared" si="2" ref="H7:H12">AVERAGE(F7,D7)</f>
        <v>0.234375</v>
      </c>
      <c r="I7" s="29">
        <v>0.7131944444444445</v>
      </c>
      <c r="J7" s="6">
        <f aca="true" t="shared" si="3" ref="J7:J12">(+I7/5000)*1600</f>
        <v>0.22822222222222224</v>
      </c>
      <c r="K7" s="102">
        <v>6</v>
      </c>
      <c r="L7" s="213"/>
      <c r="M7" s="207"/>
    </row>
    <row r="8" spans="1:12" ht="28.5" customHeight="1">
      <c r="A8" s="78"/>
      <c r="B8" s="5" t="s">
        <v>37</v>
      </c>
      <c r="C8" s="20">
        <v>0.22152777777777777</v>
      </c>
      <c r="D8" s="19">
        <f t="shared" si="0"/>
        <v>0.24305555555555558</v>
      </c>
      <c r="E8" s="6">
        <v>0.46458333333333335</v>
      </c>
      <c r="F8" s="19">
        <f t="shared" si="1"/>
        <v>0.23541666666666672</v>
      </c>
      <c r="G8" s="19">
        <v>0.7000000000000001</v>
      </c>
      <c r="H8" s="21">
        <f t="shared" si="2"/>
        <v>0.23923611111111115</v>
      </c>
      <c r="I8" s="23">
        <v>0.7208333333333333</v>
      </c>
      <c r="J8" s="6">
        <f t="shared" si="3"/>
        <v>0.23066666666666666</v>
      </c>
      <c r="K8" s="80">
        <v>7</v>
      </c>
      <c r="L8" s="213"/>
    </row>
    <row r="9" spans="1:12" ht="28.5" customHeight="1">
      <c r="A9" s="78"/>
      <c r="B9" s="5" t="s">
        <v>76</v>
      </c>
      <c r="C9" s="20">
        <v>0.2236111111111111</v>
      </c>
      <c r="D9" s="19">
        <f t="shared" si="0"/>
        <v>0.25069444444444444</v>
      </c>
      <c r="E9" s="6">
        <v>0.47430555555555554</v>
      </c>
      <c r="F9" s="19">
        <f t="shared" si="1"/>
        <v>0.24305555555555547</v>
      </c>
      <c r="G9" s="19">
        <v>0.717361111111111</v>
      </c>
      <c r="H9" s="21">
        <f t="shared" si="2"/>
        <v>0.24687499999999996</v>
      </c>
      <c r="I9" s="23">
        <v>0.7388888888888889</v>
      </c>
      <c r="J9" s="6">
        <f t="shared" si="3"/>
        <v>0.23644444444444446</v>
      </c>
      <c r="K9" s="80">
        <v>13</v>
      </c>
      <c r="L9" s="213"/>
    </row>
    <row r="10" spans="1:12" ht="28.5" customHeight="1">
      <c r="A10" s="78"/>
      <c r="B10" s="5" t="s">
        <v>41</v>
      </c>
      <c r="C10" s="20">
        <v>0.22916666666666666</v>
      </c>
      <c r="D10" s="19">
        <f t="shared" si="0"/>
        <v>0.2520833333333333</v>
      </c>
      <c r="E10" s="6">
        <v>0.48125</v>
      </c>
      <c r="F10" s="19">
        <f t="shared" si="1"/>
        <v>0.24861111111111106</v>
      </c>
      <c r="G10" s="19">
        <v>0.7298611111111111</v>
      </c>
      <c r="H10" s="21">
        <f t="shared" si="2"/>
        <v>0.25034722222222217</v>
      </c>
      <c r="I10" s="40">
        <v>0.7506944444444444</v>
      </c>
      <c r="J10" s="6">
        <f t="shared" si="3"/>
        <v>0.24022222222222223</v>
      </c>
      <c r="K10" s="80">
        <v>17</v>
      </c>
      <c r="L10" s="213"/>
    </row>
    <row r="11" spans="1:12" ht="28.5" customHeight="1">
      <c r="A11" s="78"/>
      <c r="B11" s="5" t="s">
        <v>38</v>
      </c>
      <c r="C11" s="20">
        <v>0.22916666666666666</v>
      </c>
      <c r="D11" s="19">
        <f t="shared" si="0"/>
        <v>0.2597222222222222</v>
      </c>
      <c r="E11" s="6">
        <v>0.4888888888888889</v>
      </c>
      <c r="F11" s="19">
        <f t="shared" si="1"/>
        <v>0.2604166666666667</v>
      </c>
      <c r="G11" s="19">
        <v>0.7493055555555556</v>
      </c>
      <c r="H11" s="21">
        <f t="shared" si="2"/>
        <v>0.26006944444444446</v>
      </c>
      <c r="I11" s="40">
        <v>0.7722222222222223</v>
      </c>
      <c r="J11" s="6">
        <f t="shared" si="3"/>
        <v>0.24711111111111114</v>
      </c>
      <c r="K11" s="80">
        <v>28</v>
      </c>
      <c r="L11" s="213"/>
    </row>
    <row r="12" spans="1:12" ht="28.5" customHeight="1">
      <c r="A12" s="78"/>
      <c r="B12" s="5" t="s">
        <v>33</v>
      </c>
      <c r="C12" s="20">
        <v>0.22916666666666666</v>
      </c>
      <c r="D12" s="19">
        <f t="shared" si="0"/>
        <v>0.26527777777777783</v>
      </c>
      <c r="E12" s="6">
        <v>0.49444444444444446</v>
      </c>
      <c r="F12" s="19">
        <f t="shared" si="1"/>
        <v>0.2583333333333333</v>
      </c>
      <c r="G12" s="19">
        <v>0.7527777777777778</v>
      </c>
      <c r="H12" s="21">
        <f t="shared" si="2"/>
        <v>0.26180555555555557</v>
      </c>
      <c r="I12" s="29">
        <v>0.7736111111111111</v>
      </c>
      <c r="J12" s="6">
        <f t="shared" si="3"/>
        <v>0.24755555555555556</v>
      </c>
      <c r="K12" s="80">
        <v>29</v>
      </c>
      <c r="L12" s="213"/>
    </row>
    <row r="13" spans="1:11" ht="16.5" customHeight="1">
      <c r="A13" s="78"/>
      <c r="B13" s="5"/>
      <c r="C13" s="20"/>
      <c r="D13" s="67"/>
      <c r="E13" s="6"/>
      <c r="F13" s="19"/>
      <c r="G13" s="6"/>
      <c r="H13" s="21"/>
      <c r="I13" s="22"/>
      <c r="J13" s="16"/>
      <c r="K13" s="80"/>
    </row>
    <row r="14" spans="2:11" ht="23.25" customHeight="1">
      <c r="B14" s="5"/>
      <c r="C14" s="20"/>
      <c r="D14" s="19" t="s">
        <v>157</v>
      </c>
      <c r="E14" s="94" t="s">
        <v>0</v>
      </c>
      <c r="F14" s="19"/>
      <c r="G14" s="6"/>
      <c r="H14" s="21"/>
      <c r="I14" s="23"/>
      <c r="J14" s="162" t="s">
        <v>82</v>
      </c>
      <c r="K14" s="217" t="s">
        <v>174</v>
      </c>
    </row>
    <row r="15" spans="2:16" ht="16.5" thickBot="1">
      <c r="B15" s="66" t="s">
        <v>15</v>
      </c>
      <c r="C15" s="61" t="s">
        <v>7</v>
      </c>
      <c r="D15" s="61" t="s">
        <v>2</v>
      </c>
      <c r="E15" s="25" t="s">
        <v>10</v>
      </c>
      <c r="F15" s="33" t="s">
        <v>0</v>
      </c>
      <c r="G15" s="39" t="s">
        <v>0</v>
      </c>
      <c r="H15" s="149" t="s">
        <v>0</v>
      </c>
      <c r="I15" s="63" t="s">
        <v>3</v>
      </c>
      <c r="J15" s="27" t="s">
        <v>4</v>
      </c>
      <c r="K15" s="57" t="s">
        <v>35</v>
      </c>
      <c r="L15" s="199"/>
      <c r="P15" s="207">
        <v>0.027777777777777776</v>
      </c>
    </row>
    <row r="16" spans="1:12" ht="25.5" customHeight="1" thickTop="1">
      <c r="A16" s="78"/>
      <c r="B16" s="5" t="s">
        <v>50</v>
      </c>
      <c r="C16" s="30">
        <v>0.2423611111111111</v>
      </c>
      <c r="D16" s="19">
        <f aca="true" t="shared" si="4" ref="D16:D26">+E16-C16</f>
        <v>0.2645833333333333</v>
      </c>
      <c r="E16" s="32">
        <v>0.5069444444444444</v>
      </c>
      <c r="F16" s="19"/>
      <c r="G16" s="164"/>
      <c r="H16" s="148"/>
      <c r="I16" s="40">
        <v>0.6319444444444444</v>
      </c>
      <c r="J16" s="6">
        <f>(+I16/4000)*1600</f>
        <v>0.25277777777777777</v>
      </c>
      <c r="K16" s="75">
        <v>2</v>
      </c>
      <c r="L16" s="146">
        <f>(+I16/4000)*5000</f>
        <v>0.7899305555555555</v>
      </c>
    </row>
    <row r="17" spans="1:12" ht="25.5" customHeight="1">
      <c r="A17" s="78"/>
      <c r="B17" s="5" t="s">
        <v>126</v>
      </c>
      <c r="C17" s="156">
        <v>0.2423611111111111</v>
      </c>
      <c r="D17" s="19">
        <f t="shared" si="4"/>
        <v>0.2666666666666666</v>
      </c>
      <c r="E17" s="16">
        <v>0.5090277777777777</v>
      </c>
      <c r="F17" s="19"/>
      <c r="G17" s="134"/>
      <c r="H17" s="21"/>
      <c r="I17" s="40">
        <v>0.6361111111111112</v>
      </c>
      <c r="J17" s="6">
        <f>(+I17/4000)*1600</f>
        <v>0.2544444444444445</v>
      </c>
      <c r="K17" s="75">
        <v>3</v>
      </c>
      <c r="L17" s="146">
        <f aca="true" t="shared" si="5" ref="L17:L26">(+I17/4000)*5000</f>
        <v>0.795138888888889</v>
      </c>
    </row>
    <row r="18" spans="1:12" ht="25.5" customHeight="1">
      <c r="A18" s="78"/>
      <c r="B18" s="5" t="s">
        <v>147</v>
      </c>
      <c r="C18" s="20">
        <v>0.26180555555555557</v>
      </c>
      <c r="D18" s="19">
        <f t="shared" si="4"/>
        <v>0.2791666666666666</v>
      </c>
      <c r="E18" s="6">
        <v>0.5409722222222222</v>
      </c>
      <c r="F18" s="19"/>
      <c r="G18" s="94"/>
      <c r="H18" s="21"/>
      <c r="I18" s="29">
        <v>0.6631944444444444</v>
      </c>
      <c r="J18" s="6">
        <f aca="true" t="shared" si="6" ref="J18:J26">(+I18/4000)*1600</f>
        <v>0.2652777777777778</v>
      </c>
      <c r="K18" s="80">
        <v>10</v>
      </c>
      <c r="L18" s="146">
        <f t="shared" si="5"/>
        <v>0.8289930555555556</v>
      </c>
    </row>
    <row r="19" spans="1:12" ht="25.5" customHeight="1">
      <c r="A19" s="78"/>
      <c r="B19" s="5" t="s">
        <v>103</v>
      </c>
      <c r="C19" s="20">
        <v>0.26180555555555557</v>
      </c>
      <c r="D19" s="19">
        <f t="shared" si="4"/>
        <v>0.2840277777777777</v>
      </c>
      <c r="E19" s="6">
        <v>0.5458333333333333</v>
      </c>
      <c r="F19" s="19"/>
      <c r="G19" s="94"/>
      <c r="H19" s="21"/>
      <c r="I19" s="22">
        <v>0.6743055555555556</v>
      </c>
      <c r="J19" s="6">
        <f t="shared" si="6"/>
        <v>0.26972222222222225</v>
      </c>
      <c r="K19" s="163">
        <v>14</v>
      </c>
      <c r="L19" s="146">
        <f t="shared" si="5"/>
        <v>0.8428819444444445</v>
      </c>
    </row>
    <row r="20" spans="1:12" ht="25.5" customHeight="1">
      <c r="A20" s="78"/>
      <c r="B20" s="5" t="s">
        <v>101</v>
      </c>
      <c r="C20" s="20">
        <v>0.26180555555555557</v>
      </c>
      <c r="D20" s="19">
        <f t="shared" si="4"/>
        <v>0.28472222222222227</v>
      </c>
      <c r="E20" s="6">
        <v>0.5465277777777778</v>
      </c>
      <c r="F20" s="19"/>
      <c r="G20" s="94"/>
      <c r="H20" s="21"/>
      <c r="I20" s="23">
        <v>0.6749999999999999</v>
      </c>
      <c r="J20" s="6">
        <f t="shared" si="6"/>
        <v>0.26999999999999996</v>
      </c>
      <c r="K20" s="210">
        <v>15</v>
      </c>
      <c r="L20" s="146">
        <f t="shared" si="5"/>
        <v>0.8437499999999999</v>
      </c>
    </row>
    <row r="21" spans="1:12" ht="25.5" customHeight="1">
      <c r="A21" s="78"/>
      <c r="B21" s="5" t="s">
        <v>81</v>
      </c>
      <c r="C21" s="20">
        <v>0.28750000000000003</v>
      </c>
      <c r="D21" s="19">
        <f t="shared" si="4"/>
        <v>0.30277777777777776</v>
      </c>
      <c r="E21" s="6">
        <v>0.5902777777777778</v>
      </c>
      <c r="F21" s="19"/>
      <c r="G21" s="94"/>
      <c r="H21" s="21"/>
      <c r="I21" s="23">
        <v>0.725</v>
      </c>
      <c r="J21" s="6">
        <f t="shared" si="6"/>
        <v>0.29</v>
      </c>
      <c r="K21" s="70">
        <v>33</v>
      </c>
      <c r="L21" s="146">
        <f t="shared" si="5"/>
        <v>0.9062499999999999</v>
      </c>
    </row>
    <row r="22" spans="1:12" ht="25.5" customHeight="1">
      <c r="A22" s="78"/>
      <c r="B22" s="5" t="s">
        <v>102</v>
      </c>
      <c r="C22" s="20">
        <v>0.28750000000000003</v>
      </c>
      <c r="D22" s="19">
        <f t="shared" si="4"/>
        <v>0.30277777777777776</v>
      </c>
      <c r="E22" s="6">
        <v>0.5902777777777778</v>
      </c>
      <c r="F22" s="19"/>
      <c r="G22" s="94"/>
      <c r="H22" s="21"/>
      <c r="I22" s="23">
        <v>0.725</v>
      </c>
      <c r="J22" s="6">
        <f t="shared" si="6"/>
        <v>0.29</v>
      </c>
      <c r="K22" s="70">
        <v>34</v>
      </c>
      <c r="L22" s="146">
        <f t="shared" si="5"/>
        <v>0.9062499999999999</v>
      </c>
    </row>
    <row r="23" spans="1:12" ht="25.5" customHeight="1">
      <c r="A23" s="78"/>
      <c r="B23" s="5" t="s">
        <v>86</v>
      </c>
      <c r="C23" s="20">
        <v>0.28750000000000003</v>
      </c>
      <c r="D23" s="19">
        <f t="shared" si="4"/>
        <v>0.33125</v>
      </c>
      <c r="E23" s="94">
        <v>0.61875</v>
      </c>
      <c r="F23" s="19"/>
      <c r="G23" s="94"/>
      <c r="H23" s="21"/>
      <c r="I23" s="23">
        <v>0.7652777777777778</v>
      </c>
      <c r="J23" s="6">
        <f t="shared" si="6"/>
        <v>0.3061111111111111</v>
      </c>
      <c r="K23" s="70">
        <v>44</v>
      </c>
      <c r="L23" s="146">
        <f t="shared" si="5"/>
        <v>0.9565972222222222</v>
      </c>
    </row>
    <row r="24" spans="1:12" ht="24.75" customHeight="1">
      <c r="A24" s="78"/>
      <c r="B24" s="5" t="s">
        <v>105</v>
      </c>
      <c r="C24" s="20">
        <v>0.3048611111111111</v>
      </c>
      <c r="D24" s="19">
        <f t="shared" si="4"/>
        <v>0.33055555555555555</v>
      </c>
      <c r="E24" s="6">
        <v>0.6354166666666666</v>
      </c>
      <c r="F24" s="19"/>
      <c r="G24" s="94"/>
      <c r="H24" s="21"/>
      <c r="I24" s="40">
        <v>0.7722222222222223</v>
      </c>
      <c r="J24" s="6">
        <f t="shared" si="6"/>
        <v>0.3088888888888889</v>
      </c>
      <c r="K24" s="75">
        <v>46</v>
      </c>
      <c r="L24" s="146">
        <f t="shared" si="5"/>
        <v>0.9652777777777778</v>
      </c>
    </row>
    <row r="25" spans="1:12" ht="24.75" customHeight="1">
      <c r="A25" s="78"/>
      <c r="B25" s="5" t="s">
        <v>170</v>
      </c>
      <c r="C25" s="20">
        <v>0.3048611111111111</v>
      </c>
      <c r="D25" s="19">
        <f t="shared" si="4"/>
        <v>0.33055555555555555</v>
      </c>
      <c r="E25" s="94">
        <v>0.6354166666666666</v>
      </c>
      <c r="F25" s="19"/>
      <c r="G25" s="94"/>
      <c r="H25" s="21"/>
      <c r="I25" s="40">
        <v>0.7763888888888889</v>
      </c>
      <c r="J25" s="6">
        <f t="shared" si="6"/>
        <v>0.31055555555555553</v>
      </c>
      <c r="K25" s="75">
        <v>49</v>
      </c>
      <c r="L25" s="146">
        <f t="shared" si="5"/>
        <v>0.970486111111111</v>
      </c>
    </row>
    <row r="26" spans="1:12" ht="24.75" customHeight="1">
      <c r="A26" s="78"/>
      <c r="B26" s="5" t="s">
        <v>165</v>
      </c>
      <c r="C26" s="20">
        <v>0.33055555555555555</v>
      </c>
      <c r="D26" s="19">
        <f t="shared" si="4"/>
        <v>0.3812499999999999</v>
      </c>
      <c r="E26" s="6">
        <v>0.7118055555555555</v>
      </c>
      <c r="F26" s="19"/>
      <c r="G26" s="165"/>
      <c r="H26" s="21"/>
      <c r="I26" s="29">
        <v>0.8798611111111111</v>
      </c>
      <c r="J26" s="6">
        <f t="shared" si="6"/>
        <v>0.35194444444444445</v>
      </c>
      <c r="K26" s="80">
        <v>66</v>
      </c>
      <c r="L26" s="146">
        <f t="shared" si="5"/>
        <v>1.0998263888888888</v>
      </c>
    </row>
    <row r="27" spans="1:11" ht="17.25" customHeight="1">
      <c r="A27" s="78"/>
      <c r="B27" s="5"/>
      <c r="C27" s="156"/>
      <c r="D27" s="67"/>
      <c r="E27" s="16"/>
      <c r="F27" s="67"/>
      <c r="G27" s="200"/>
      <c r="H27" s="148"/>
      <c r="I27" s="29"/>
      <c r="J27" s="6"/>
      <c r="K27" s="80"/>
    </row>
    <row r="28" spans="1:11" ht="24.75" customHeight="1">
      <c r="A28" s="78"/>
      <c r="B28" s="5"/>
      <c r="C28" s="156"/>
      <c r="D28" s="67" t="s">
        <v>155</v>
      </c>
      <c r="E28" s="134">
        <v>0.04305555555555556</v>
      </c>
      <c r="F28" s="67"/>
      <c r="G28" s="16"/>
      <c r="H28" s="148"/>
      <c r="I28" s="29"/>
      <c r="J28" s="162" t="s">
        <v>82</v>
      </c>
      <c r="K28" s="80">
        <v>66</v>
      </c>
    </row>
    <row r="29" spans="1:11" ht="11.25" customHeight="1" thickBot="1">
      <c r="A29" s="78"/>
      <c r="B29" s="5"/>
      <c r="C29" s="20"/>
      <c r="D29" s="19"/>
      <c r="E29" s="6"/>
      <c r="F29" s="19"/>
      <c r="G29" s="6"/>
      <c r="H29" s="11"/>
      <c r="I29" s="64"/>
      <c r="J29" s="6"/>
      <c r="K29" s="70"/>
    </row>
    <row r="30" spans="1:12" ht="18.75" customHeight="1" thickBot="1" thickTop="1">
      <c r="A30" s="78"/>
      <c r="B30" s="88" t="s">
        <v>175</v>
      </c>
      <c r="C30" s="82" t="s">
        <v>7</v>
      </c>
      <c r="D30" s="82" t="s">
        <v>0</v>
      </c>
      <c r="E30" s="83" t="s">
        <v>0</v>
      </c>
      <c r="F30" s="84" t="s">
        <v>0</v>
      </c>
      <c r="G30" s="84"/>
      <c r="H30" s="85"/>
      <c r="I30" s="86" t="s">
        <v>3</v>
      </c>
      <c r="J30" s="89" t="s">
        <v>161</v>
      </c>
      <c r="K30" s="92" t="s">
        <v>35</v>
      </c>
      <c r="L30" s="100" t="s">
        <v>167</v>
      </c>
    </row>
    <row r="31" spans="1:12" ht="25.5" customHeight="1" thickTop="1">
      <c r="A31" s="78"/>
      <c r="B31" s="5" t="s">
        <v>116</v>
      </c>
      <c r="C31" s="20">
        <v>0.2638888888888889</v>
      </c>
      <c r="D31" s="19"/>
      <c r="E31" s="6"/>
      <c r="F31" s="19"/>
      <c r="G31" s="6"/>
      <c r="H31" s="11"/>
      <c r="I31" s="64">
        <v>0.48680555555555555</v>
      </c>
      <c r="J31" s="6">
        <f>(+I31/3000)*1600</f>
        <v>0.2596296296296296</v>
      </c>
      <c r="K31" s="70">
        <v>2</v>
      </c>
      <c r="L31" s="146"/>
    </row>
    <row r="32" spans="1:12" ht="25.5" customHeight="1">
      <c r="A32" s="78"/>
      <c r="B32" s="5" t="s">
        <v>129</v>
      </c>
      <c r="C32" s="20">
        <v>0.3333333333333333</v>
      </c>
      <c r="D32" s="19"/>
      <c r="E32" s="6"/>
      <c r="F32" s="19"/>
      <c r="G32" s="6"/>
      <c r="H32" s="11"/>
      <c r="I32" s="64">
        <v>0.6208333333333333</v>
      </c>
      <c r="J32" s="6">
        <f>(+I32/3000)*1600</f>
        <v>0.3311111111111111</v>
      </c>
      <c r="K32" s="70">
        <v>32</v>
      </c>
      <c r="L32" s="146"/>
    </row>
    <row r="33" spans="1:12" ht="25.5" customHeight="1">
      <c r="A33" s="78"/>
      <c r="B33" s="5" t="s">
        <v>148</v>
      </c>
      <c r="C33" s="20">
        <v>0.3590277777777778</v>
      </c>
      <c r="D33" s="19"/>
      <c r="E33" s="6"/>
      <c r="F33" s="19"/>
      <c r="G33" s="6"/>
      <c r="H33" s="11"/>
      <c r="I33" s="64">
        <v>0.688888888888889</v>
      </c>
      <c r="J33" s="6">
        <f>(+I33/3000)*1600</f>
        <v>0.36740740740740746</v>
      </c>
      <c r="K33" s="70">
        <v>36</v>
      </c>
      <c r="L33" s="146"/>
    </row>
    <row r="34" spans="2:11" ht="35.25" customHeight="1" thickBot="1">
      <c r="B34" s="12"/>
      <c r="C34" s="58" t="s">
        <v>0</v>
      </c>
      <c r="D34" s="205" t="s">
        <v>157</v>
      </c>
      <c r="E34" s="215" t="s">
        <v>0</v>
      </c>
      <c r="F34" s="59"/>
      <c r="G34" s="59"/>
      <c r="H34" s="9"/>
      <c r="I34" s="60"/>
      <c r="J34" s="161" t="s">
        <v>82</v>
      </c>
      <c r="K34" s="216">
        <v>37</v>
      </c>
    </row>
    <row r="35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9"/>
  <sheetViews>
    <sheetView zoomScalePageLayoutView="0" workbookViewId="0" topLeftCell="B15">
      <selection activeCell="D28" sqref="D28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10.00390625" style="0" customWidth="1"/>
    <col min="4" max="4" width="9.7109375" style="0" customWidth="1"/>
    <col min="5" max="5" width="9.8515625" style="0" customWidth="1"/>
    <col min="6" max="6" width="12.421875" style="0" customWidth="1"/>
    <col min="7" max="7" width="12.00390625" style="0" customWidth="1"/>
    <col min="8" max="8" width="11.421875" style="0" customWidth="1"/>
    <col min="9" max="9" width="10.57421875" style="0" hidden="1" customWidth="1"/>
    <col min="10" max="10" width="7.28125" style="71" customWidth="1"/>
    <col min="11" max="11" width="7.8515625" style="211" customWidth="1"/>
    <col min="12" max="12" width="7.28125" style="211" customWidth="1"/>
  </cols>
  <sheetData>
    <row r="2" ht="13.5" thickBot="1"/>
    <row r="3" spans="2:10" ht="16.5" thickTop="1">
      <c r="B3" s="42" t="s">
        <v>169</v>
      </c>
      <c r="C3" s="43" t="s">
        <v>168</v>
      </c>
      <c r="D3" s="43"/>
      <c r="E3" s="43"/>
      <c r="F3" s="44"/>
      <c r="G3" s="45" t="s">
        <v>85</v>
      </c>
      <c r="H3" s="46"/>
      <c r="I3" s="46">
        <v>4000</v>
      </c>
      <c r="J3" s="72"/>
    </row>
    <row r="4" spans="2:10" ht="15.75">
      <c r="B4" s="48" t="s">
        <v>83</v>
      </c>
      <c r="C4" s="2"/>
      <c r="D4" s="2"/>
      <c r="E4" s="2"/>
      <c r="F4" s="3"/>
      <c r="G4" s="1" t="s">
        <v>0</v>
      </c>
      <c r="H4" s="77" t="s">
        <v>0</v>
      </c>
      <c r="I4" s="4"/>
      <c r="J4" s="73"/>
    </row>
    <row r="5" spans="2:10" ht="10.5" customHeight="1">
      <c r="B5" s="48"/>
      <c r="C5" s="2"/>
      <c r="D5" s="2"/>
      <c r="E5" s="2"/>
      <c r="F5" s="3"/>
      <c r="G5" s="1"/>
      <c r="H5" s="4"/>
      <c r="I5" s="4"/>
      <c r="J5" s="73"/>
    </row>
    <row r="6" spans="2:11" ht="13.5" thickBot="1">
      <c r="B6" s="65" t="s">
        <v>29</v>
      </c>
      <c r="C6" s="33" t="s">
        <v>1</v>
      </c>
      <c r="D6" s="33" t="s">
        <v>2</v>
      </c>
      <c r="E6" s="39" t="s">
        <v>24</v>
      </c>
      <c r="F6" s="35" t="s">
        <v>23</v>
      </c>
      <c r="G6" s="36" t="s">
        <v>3</v>
      </c>
      <c r="H6" s="39" t="s">
        <v>4</v>
      </c>
      <c r="I6" s="39" t="s">
        <v>5</v>
      </c>
      <c r="J6" s="74" t="s">
        <v>35</v>
      </c>
      <c r="K6" s="212"/>
    </row>
    <row r="7" spans="1:13" ht="27" customHeight="1" thickTop="1">
      <c r="A7" s="78"/>
      <c r="B7" s="38" t="s">
        <v>77</v>
      </c>
      <c r="C7" s="20">
        <v>0.2625</v>
      </c>
      <c r="D7" s="19">
        <f aca="true" t="shared" si="0" ref="D7:D13">+E7-C7</f>
        <v>0.28125000000000006</v>
      </c>
      <c r="E7" s="19">
        <v>0.5437500000000001</v>
      </c>
      <c r="F7" s="21">
        <f aca="true" t="shared" si="1" ref="F7:F13">+G7-E7</f>
        <v>0.12777777777777777</v>
      </c>
      <c r="G7" s="23">
        <v>0.6715277777777778</v>
      </c>
      <c r="H7" s="6">
        <f aca="true" t="shared" si="2" ref="H7:H12">(+G7/4000)*1600</f>
        <v>0.26861111111111113</v>
      </c>
      <c r="I7" s="6"/>
      <c r="J7" s="75">
        <v>4</v>
      </c>
      <c r="K7" s="213"/>
      <c r="M7" s="207"/>
    </row>
    <row r="8" spans="1:11" ht="27" customHeight="1">
      <c r="A8" s="78"/>
      <c r="B8" s="5" t="s">
        <v>48</v>
      </c>
      <c r="C8" s="20">
        <v>0.26666666666666666</v>
      </c>
      <c r="D8" s="19">
        <f t="shared" si="0"/>
        <v>0.29444444444444445</v>
      </c>
      <c r="E8" s="19">
        <v>0.5611111111111111</v>
      </c>
      <c r="F8" s="21">
        <f t="shared" si="1"/>
        <v>0.13541666666666663</v>
      </c>
      <c r="G8" s="23">
        <v>0.6965277777777777</v>
      </c>
      <c r="H8" s="6">
        <f t="shared" si="2"/>
        <v>0.27861111111111114</v>
      </c>
      <c r="I8" s="6"/>
      <c r="J8" s="70">
        <v>9</v>
      </c>
      <c r="K8" s="213"/>
    </row>
    <row r="9" spans="1:11" ht="27" customHeight="1">
      <c r="A9" s="78"/>
      <c r="B9" s="5" t="s">
        <v>64</v>
      </c>
      <c r="C9" s="20">
        <v>0.26666666666666666</v>
      </c>
      <c r="D9" s="19">
        <f t="shared" si="0"/>
        <v>0.2923611111111111</v>
      </c>
      <c r="E9" s="19">
        <v>0.5590277777777778</v>
      </c>
      <c r="F9" s="21">
        <f t="shared" si="1"/>
        <v>0.1381944444444445</v>
      </c>
      <c r="G9" s="23">
        <v>0.6972222222222223</v>
      </c>
      <c r="H9" s="6">
        <f t="shared" si="2"/>
        <v>0.27888888888888896</v>
      </c>
      <c r="I9" s="6"/>
      <c r="J9" s="70">
        <v>11</v>
      </c>
      <c r="K9" s="213"/>
    </row>
    <row r="10" spans="1:11" ht="27" customHeight="1">
      <c r="A10" s="78"/>
      <c r="B10" s="5" t="s">
        <v>69</v>
      </c>
      <c r="C10" s="20">
        <v>0.26944444444444443</v>
      </c>
      <c r="D10" s="19">
        <f t="shared" si="0"/>
        <v>0.2916666666666667</v>
      </c>
      <c r="E10" s="19">
        <v>0.5611111111111111</v>
      </c>
      <c r="F10" s="21">
        <f t="shared" si="1"/>
        <v>0.1368055555555555</v>
      </c>
      <c r="G10" s="23">
        <v>0.6979166666666666</v>
      </c>
      <c r="H10" s="6">
        <f t="shared" si="2"/>
        <v>0.2791666666666667</v>
      </c>
      <c r="I10" s="6"/>
      <c r="J10" s="70">
        <v>12</v>
      </c>
      <c r="K10" s="213"/>
    </row>
    <row r="11" spans="1:11" ht="27" customHeight="1">
      <c r="A11" s="78"/>
      <c r="B11" s="5" t="s">
        <v>65</v>
      </c>
      <c r="C11" s="20">
        <v>0.27638888888888885</v>
      </c>
      <c r="D11" s="19">
        <f t="shared" si="0"/>
        <v>0.29305555555555557</v>
      </c>
      <c r="E11" s="19">
        <v>0.5694444444444444</v>
      </c>
      <c r="F11" s="21">
        <f t="shared" si="1"/>
        <v>0.14166666666666672</v>
      </c>
      <c r="G11" s="23">
        <v>0.7111111111111111</v>
      </c>
      <c r="H11" s="6">
        <f t="shared" si="2"/>
        <v>0.28444444444444444</v>
      </c>
      <c r="I11" s="6"/>
      <c r="J11" s="70">
        <v>17</v>
      </c>
      <c r="K11" s="213"/>
    </row>
    <row r="12" spans="1:11" ht="27" customHeight="1">
      <c r="A12" s="78"/>
      <c r="B12" s="5" t="s">
        <v>8</v>
      </c>
      <c r="C12" s="20">
        <v>0.27152777777777776</v>
      </c>
      <c r="D12" s="19">
        <f t="shared" si="0"/>
        <v>0.3020833333333334</v>
      </c>
      <c r="E12" s="19">
        <v>0.5736111111111112</v>
      </c>
      <c r="F12" s="21">
        <f t="shared" si="1"/>
        <v>0.14097222222222205</v>
      </c>
      <c r="G12" s="23">
        <v>0.7145833333333332</v>
      </c>
      <c r="H12" s="6">
        <f t="shared" si="2"/>
        <v>0.2858333333333333</v>
      </c>
      <c r="I12" s="6"/>
      <c r="J12" s="70">
        <v>23</v>
      </c>
      <c r="K12" s="213"/>
    </row>
    <row r="13" spans="1:11" ht="27" customHeight="1">
      <c r="A13" s="78"/>
      <c r="B13" s="5" t="s">
        <v>36</v>
      </c>
      <c r="C13" s="20">
        <v>0.27638888888888885</v>
      </c>
      <c r="D13" s="19">
        <f t="shared" si="0"/>
        <v>0.3034722222222222</v>
      </c>
      <c r="E13" s="19">
        <v>0.579861111111111</v>
      </c>
      <c r="F13" s="21" t="e">
        <f t="shared" si="1"/>
        <v>#VALUE!</v>
      </c>
      <c r="G13" s="23" t="s">
        <v>66</v>
      </c>
      <c r="H13" s="6" t="s">
        <v>0</v>
      </c>
      <c r="I13" s="6"/>
      <c r="J13" s="70"/>
      <c r="K13" s="213"/>
    </row>
    <row r="14" spans="1:11" ht="10.5" customHeight="1">
      <c r="A14" s="78"/>
      <c r="B14" s="5"/>
      <c r="C14" s="20"/>
      <c r="D14" s="19"/>
      <c r="E14" s="19"/>
      <c r="F14" s="21"/>
      <c r="G14" s="23"/>
      <c r="H14" s="6"/>
      <c r="I14" s="6"/>
      <c r="J14" s="70"/>
      <c r="K14" s="213"/>
    </row>
    <row r="15" spans="1:11" ht="27" customHeight="1">
      <c r="A15" s="78"/>
      <c r="B15" s="5" t="s">
        <v>0</v>
      </c>
      <c r="C15" s="20"/>
      <c r="D15" s="19" t="s">
        <v>157</v>
      </c>
      <c r="E15" s="19">
        <v>0.03958333333333333</v>
      </c>
      <c r="F15" s="21"/>
      <c r="G15" s="203" t="s">
        <v>150</v>
      </c>
      <c r="H15" s="6"/>
      <c r="I15" s="165" t="s">
        <v>158</v>
      </c>
      <c r="J15" s="70">
        <v>106</v>
      </c>
      <c r="K15" s="213"/>
    </row>
    <row r="16" spans="2:11" ht="13.5" thickBot="1">
      <c r="B16" s="65" t="s">
        <v>171</v>
      </c>
      <c r="C16" s="33" t="s">
        <v>1</v>
      </c>
      <c r="D16" s="33" t="s">
        <v>0</v>
      </c>
      <c r="E16" s="39" t="s">
        <v>0</v>
      </c>
      <c r="F16" s="35" t="s">
        <v>0</v>
      </c>
      <c r="G16" s="36" t="s">
        <v>3</v>
      </c>
      <c r="H16" s="39" t="s">
        <v>4</v>
      </c>
      <c r="I16" s="39" t="s">
        <v>5</v>
      </c>
      <c r="J16" s="74" t="s">
        <v>35</v>
      </c>
      <c r="K16" s="213" t="s">
        <v>173</v>
      </c>
    </row>
    <row r="17" spans="1:11" ht="25.5" customHeight="1" thickTop="1">
      <c r="A17" s="78"/>
      <c r="B17" s="5" t="s">
        <v>46</v>
      </c>
      <c r="C17" s="20">
        <v>0.2888888888888889</v>
      </c>
      <c r="D17" s="19"/>
      <c r="E17" s="19"/>
      <c r="F17" s="21"/>
      <c r="G17" s="23">
        <v>0.5513888888888888</v>
      </c>
      <c r="H17" s="6">
        <f>(+G17/3000)*1600</f>
        <v>0.29407407407407404</v>
      </c>
      <c r="I17" s="6"/>
      <c r="J17" s="70">
        <v>3</v>
      </c>
      <c r="K17" s="213">
        <f>(+G17/3000)*4000</f>
        <v>0.735185185185185</v>
      </c>
    </row>
    <row r="18" spans="1:11" ht="25.5" customHeight="1">
      <c r="A18" s="78"/>
      <c r="B18" s="5" t="s">
        <v>89</v>
      </c>
      <c r="C18" s="20">
        <v>0.33055555555555555</v>
      </c>
      <c r="D18" s="19"/>
      <c r="E18" s="19"/>
      <c r="F18" s="21"/>
      <c r="G18" s="23">
        <v>0.6604166666666667</v>
      </c>
      <c r="H18" s="6">
        <f>(+G18/3000)*1600</f>
        <v>0.3522222222222222</v>
      </c>
      <c r="I18" s="6"/>
      <c r="J18" s="70">
        <v>31</v>
      </c>
      <c r="K18" s="213">
        <f>(+G18/3000)*4000</f>
        <v>0.8805555555555555</v>
      </c>
    </row>
    <row r="19" spans="1:11" ht="25.5" customHeight="1">
      <c r="A19" s="78"/>
      <c r="B19" s="5" t="s">
        <v>107</v>
      </c>
      <c r="C19" s="20">
        <v>0.3958333333333333</v>
      </c>
      <c r="D19" s="19"/>
      <c r="E19" s="19"/>
      <c r="F19" s="21"/>
      <c r="G19" s="22">
        <v>0.7361111111111112</v>
      </c>
      <c r="H19" s="6">
        <f>(+G19/3000)*1600</f>
        <v>0.39259259259259266</v>
      </c>
      <c r="I19" s="6"/>
      <c r="J19" s="70">
        <v>42</v>
      </c>
      <c r="K19" s="213">
        <f>(+G19/3000)*4000</f>
        <v>0.9814814814814816</v>
      </c>
    </row>
    <row r="20" spans="1:11" ht="25.5" customHeight="1">
      <c r="A20" s="78"/>
      <c r="B20" s="5" t="s">
        <v>154</v>
      </c>
      <c r="C20" s="20">
        <v>0.3958333333333333</v>
      </c>
      <c r="D20" s="19"/>
      <c r="E20" s="19"/>
      <c r="F20" s="21"/>
      <c r="G20" s="23">
        <v>0.74375</v>
      </c>
      <c r="H20" s="6">
        <f>(+G20/3000)*1600</f>
        <v>0.3966666666666667</v>
      </c>
      <c r="I20" s="16"/>
      <c r="J20" s="70">
        <v>43</v>
      </c>
      <c r="K20" s="213">
        <f>(+G20/3000)*4000</f>
        <v>0.9916666666666667</v>
      </c>
    </row>
    <row r="21" spans="1:11" ht="17.25" customHeight="1">
      <c r="A21" s="78"/>
      <c r="B21" s="5"/>
      <c r="C21" s="20"/>
      <c r="D21" s="19"/>
      <c r="E21" s="19"/>
      <c r="F21" s="21"/>
      <c r="G21" s="23"/>
      <c r="H21" s="16"/>
      <c r="I21" s="16"/>
      <c r="J21" s="70"/>
      <c r="K21" s="213"/>
    </row>
    <row r="22" spans="1:10" ht="19.5" customHeight="1">
      <c r="A22" s="78"/>
      <c r="B22" s="5"/>
      <c r="C22" s="20"/>
      <c r="D22" s="19" t="s">
        <v>155</v>
      </c>
      <c r="E22" s="19" t="s">
        <v>0</v>
      </c>
      <c r="F22" s="21"/>
      <c r="G22" s="22"/>
      <c r="H22" s="160" t="s">
        <v>82</v>
      </c>
      <c r="I22" s="134" t="s">
        <v>0</v>
      </c>
      <c r="J22" s="204">
        <v>48</v>
      </c>
    </row>
    <row r="23" spans="1:12" ht="20.25" customHeight="1" thickBot="1">
      <c r="A23" s="78"/>
      <c r="B23" s="66" t="s">
        <v>172</v>
      </c>
      <c r="C23" s="41" t="s">
        <v>7</v>
      </c>
      <c r="D23" s="27"/>
      <c r="E23" s="27"/>
      <c r="F23" s="27"/>
      <c r="G23" s="147" t="s">
        <v>3</v>
      </c>
      <c r="H23" s="27"/>
      <c r="I23" s="39" t="s">
        <v>5</v>
      </c>
      <c r="J23" s="74" t="s">
        <v>35</v>
      </c>
      <c r="K23" s="213" t="s">
        <v>166</v>
      </c>
      <c r="L23" s="214"/>
    </row>
    <row r="24" spans="1:12" ht="23.25" customHeight="1" thickTop="1">
      <c r="A24" s="78"/>
      <c r="B24" s="5" t="s">
        <v>79</v>
      </c>
      <c r="C24" s="20">
        <v>0.2777777777777778</v>
      </c>
      <c r="D24" s="19"/>
      <c r="E24" s="19"/>
      <c r="F24" s="21"/>
      <c r="G24" s="22">
        <v>0.5236111111111111</v>
      </c>
      <c r="H24" s="6">
        <f aca="true" t="shared" si="3" ref="H24:H36">(+G24/3000)*1600</f>
        <v>0.27925925925925926</v>
      </c>
      <c r="I24" s="16"/>
      <c r="J24" s="70">
        <v>1</v>
      </c>
      <c r="K24" s="213">
        <f aca="true" t="shared" si="4" ref="K24:K36">(+G24/3000)*4000</f>
        <v>0.6981481481481482</v>
      </c>
      <c r="L24" s="213"/>
    </row>
    <row r="25" spans="1:12" ht="23.25" customHeight="1">
      <c r="A25" s="78"/>
      <c r="B25" s="5" t="s">
        <v>109</v>
      </c>
      <c r="C25" s="20">
        <v>0.28402777777777777</v>
      </c>
      <c r="D25" s="19"/>
      <c r="E25" s="19"/>
      <c r="F25" s="21"/>
      <c r="G25" s="22">
        <v>0.5319444444444444</v>
      </c>
      <c r="H25" s="6">
        <f t="shared" si="3"/>
        <v>0.28370370370370374</v>
      </c>
      <c r="I25" s="16"/>
      <c r="J25" s="70">
        <v>2</v>
      </c>
      <c r="K25" s="213">
        <f t="shared" si="4"/>
        <v>0.7092592592592593</v>
      </c>
      <c r="L25" s="213"/>
    </row>
    <row r="26" spans="1:12" ht="23.25" customHeight="1">
      <c r="A26" s="78"/>
      <c r="B26" s="5" t="s">
        <v>108</v>
      </c>
      <c r="C26" s="20">
        <v>0.28402777777777777</v>
      </c>
      <c r="D26" s="19"/>
      <c r="E26" s="19"/>
      <c r="F26" s="21"/>
      <c r="G26" s="22">
        <v>0.5326388888888889</v>
      </c>
      <c r="H26" s="6">
        <f t="shared" si="3"/>
        <v>0.2840740740740741</v>
      </c>
      <c r="I26" s="16"/>
      <c r="J26" s="70">
        <v>3</v>
      </c>
      <c r="K26" s="213">
        <f t="shared" si="4"/>
        <v>0.7101851851851853</v>
      </c>
      <c r="L26" s="213"/>
    </row>
    <row r="27" spans="1:12" ht="23.25" customHeight="1">
      <c r="A27" s="78"/>
      <c r="B27" s="5" t="s">
        <v>80</v>
      </c>
      <c r="C27" s="20">
        <v>0.3111111111111111</v>
      </c>
      <c r="D27" s="19"/>
      <c r="E27" s="19"/>
      <c r="F27" s="21"/>
      <c r="G27" s="23">
        <v>0.5770833333333333</v>
      </c>
      <c r="H27" s="6">
        <f t="shared" si="3"/>
        <v>0.30777777777777776</v>
      </c>
      <c r="I27" s="16"/>
      <c r="J27" s="70">
        <v>11</v>
      </c>
      <c r="K27" s="213">
        <f t="shared" si="4"/>
        <v>0.7694444444444444</v>
      </c>
      <c r="L27" s="213"/>
    </row>
    <row r="28" spans="1:12" ht="23.25" customHeight="1">
      <c r="A28" s="78"/>
      <c r="B28" s="5" t="s">
        <v>78</v>
      </c>
      <c r="C28" s="20">
        <v>0.3111111111111111</v>
      </c>
      <c r="D28" s="19"/>
      <c r="E28" s="19"/>
      <c r="F28" s="21"/>
      <c r="G28" s="22">
        <v>0.579861111111111</v>
      </c>
      <c r="H28" s="6">
        <f t="shared" si="3"/>
        <v>0.30925925925925923</v>
      </c>
      <c r="I28" s="16"/>
      <c r="J28" s="70">
        <v>14</v>
      </c>
      <c r="K28" s="213">
        <f t="shared" si="4"/>
        <v>0.773148148148148</v>
      </c>
      <c r="L28" s="213"/>
    </row>
    <row r="29" spans="1:12" ht="23.25" customHeight="1">
      <c r="A29" s="78"/>
      <c r="B29" s="5" t="s">
        <v>131</v>
      </c>
      <c r="C29" s="20">
        <v>0.3159722222222222</v>
      </c>
      <c r="D29" s="19"/>
      <c r="E29" s="19"/>
      <c r="F29" s="21"/>
      <c r="G29" s="22">
        <v>0.5951388888888889</v>
      </c>
      <c r="H29" s="6">
        <f t="shared" si="3"/>
        <v>0.3174074074074074</v>
      </c>
      <c r="I29" s="16"/>
      <c r="J29" s="70">
        <v>18</v>
      </c>
      <c r="K29" s="213">
        <f t="shared" si="4"/>
        <v>0.7935185185185185</v>
      </c>
      <c r="L29" s="213"/>
    </row>
    <row r="30" spans="1:12" ht="23.25" customHeight="1">
      <c r="A30" s="78"/>
      <c r="B30" s="5" t="s">
        <v>110</v>
      </c>
      <c r="C30" s="20">
        <v>0.3159722222222222</v>
      </c>
      <c r="D30" s="19"/>
      <c r="E30" s="19"/>
      <c r="F30" s="21"/>
      <c r="G30" s="22">
        <v>0.5972222222222222</v>
      </c>
      <c r="H30" s="6">
        <f t="shared" si="3"/>
        <v>0.3185185185185185</v>
      </c>
      <c r="I30" s="16"/>
      <c r="J30" s="70">
        <v>19</v>
      </c>
      <c r="K30" s="213">
        <f t="shared" si="4"/>
        <v>0.7962962962962963</v>
      </c>
      <c r="L30" s="213"/>
    </row>
    <row r="31" spans="1:12" ht="23.25" customHeight="1">
      <c r="A31" s="78"/>
      <c r="B31" s="5" t="s">
        <v>133</v>
      </c>
      <c r="C31" s="20">
        <v>0.3215277777777778</v>
      </c>
      <c r="D31" s="19"/>
      <c r="E31" s="19"/>
      <c r="F31" s="21"/>
      <c r="G31" s="22">
        <v>0.6145833333333334</v>
      </c>
      <c r="H31" s="6">
        <f t="shared" si="3"/>
        <v>0.3277777777777778</v>
      </c>
      <c r="I31" s="16"/>
      <c r="J31" s="70">
        <v>22</v>
      </c>
      <c r="K31" s="213">
        <f t="shared" si="4"/>
        <v>0.8194444444444444</v>
      </c>
      <c r="L31" s="213"/>
    </row>
    <row r="32" spans="1:12" ht="23.25" customHeight="1">
      <c r="A32" s="78"/>
      <c r="B32" s="5" t="s">
        <v>88</v>
      </c>
      <c r="C32" s="20">
        <v>0.3333333333333333</v>
      </c>
      <c r="D32" s="19"/>
      <c r="E32" s="19"/>
      <c r="F32" s="21"/>
      <c r="G32" s="23">
        <v>0.6319444444444444</v>
      </c>
      <c r="H32" s="6">
        <f t="shared" si="3"/>
        <v>0.337037037037037</v>
      </c>
      <c r="I32" s="16"/>
      <c r="J32" s="70">
        <v>24</v>
      </c>
      <c r="K32" s="213">
        <f t="shared" si="4"/>
        <v>0.8425925925925926</v>
      </c>
      <c r="L32" s="213"/>
    </row>
    <row r="33" spans="1:12" ht="23.25" customHeight="1">
      <c r="A33" s="78"/>
      <c r="B33" s="5" t="s">
        <v>111</v>
      </c>
      <c r="C33" s="20">
        <v>0.3333333333333333</v>
      </c>
      <c r="D33" s="19"/>
      <c r="E33" s="19"/>
      <c r="F33" s="21"/>
      <c r="G33" s="22">
        <v>0.6680555555555556</v>
      </c>
      <c r="H33" s="6">
        <f t="shared" si="3"/>
        <v>0.35629629629629633</v>
      </c>
      <c r="I33" s="16"/>
      <c r="J33" s="70">
        <v>25</v>
      </c>
      <c r="K33" s="213">
        <f t="shared" si="4"/>
        <v>0.8907407407407408</v>
      </c>
      <c r="L33" s="213"/>
    </row>
    <row r="34" spans="1:12" ht="23.25" customHeight="1">
      <c r="A34" s="78"/>
      <c r="B34" s="5" t="s">
        <v>113</v>
      </c>
      <c r="C34" s="20">
        <v>0.3541666666666667</v>
      </c>
      <c r="D34" s="19"/>
      <c r="E34" s="19"/>
      <c r="F34" s="21"/>
      <c r="G34" s="22">
        <v>0.6680555555555556</v>
      </c>
      <c r="H34" s="6">
        <f t="shared" si="3"/>
        <v>0.35629629629629633</v>
      </c>
      <c r="I34" s="16"/>
      <c r="J34" s="70">
        <v>26</v>
      </c>
      <c r="K34" s="213">
        <f t="shared" si="4"/>
        <v>0.8907407407407408</v>
      </c>
      <c r="L34" s="213"/>
    </row>
    <row r="35" spans="1:12" ht="23.25" customHeight="1">
      <c r="A35" s="78"/>
      <c r="B35" s="5" t="s">
        <v>114</v>
      </c>
      <c r="C35" s="20">
        <v>0.3590277777777778</v>
      </c>
      <c r="D35" s="19"/>
      <c r="E35" s="19"/>
      <c r="F35" s="21"/>
      <c r="G35" s="22">
        <v>0.6833333333333332</v>
      </c>
      <c r="H35" s="6">
        <f t="shared" si="3"/>
        <v>0.3644444444444444</v>
      </c>
      <c r="I35" s="16"/>
      <c r="J35" s="70">
        <v>28</v>
      </c>
      <c r="K35" s="213">
        <f t="shared" si="4"/>
        <v>0.911111111111111</v>
      </c>
      <c r="L35" s="213"/>
    </row>
    <row r="36" spans="1:12" ht="23.25" customHeight="1">
      <c r="A36" s="78"/>
      <c r="B36" s="5" t="s">
        <v>141</v>
      </c>
      <c r="C36" s="20">
        <v>0.3673611111111111</v>
      </c>
      <c r="D36" s="19"/>
      <c r="E36" s="19"/>
      <c r="F36" s="21"/>
      <c r="G36" s="22">
        <v>0.6993055555555556</v>
      </c>
      <c r="H36" s="6">
        <f t="shared" si="3"/>
        <v>0.372962962962963</v>
      </c>
      <c r="I36" s="16"/>
      <c r="J36" s="70">
        <v>30</v>
      </c>
      <c r="K36" s="213">
        <f t="shared" si="4"/>
        <v>0.9324074074074075</v>
      </c>
      <c r="L36" s="213"/>
    </row>
    <row r="37" spans="1:12" ht="13.5" customHeight="1">
      <c r="A37" s="78"/>
      <c r="B37" s="5"/>
      <c r="C37" s="20"/>
      <c r="D37" s="19"/>
      <c r="E37" s="19"/>
      <c r="F37" s="21"/>
      <c r="G37" s="22"/>
      <c r="H37" s="16"/>
      <c r="I37" s="16"/>
      <c r="J37" s="70"/>
      <c r="K37" s="213"/>
      <c r="L37" s="213"/>
    </row>
    <row r="38" spans="1:10" ht="20.25" customHeight="1">
      <c r="A38" s="90"/>
      <c r="B38" s="5" t="s">
        <v>0</v>
      </c>
      <c r="C38" s="20"/>
      <c r="D38" s="19" t="s">
        <v>157</v>
      </c>
      <c r="E38" s="19">
        <v>0.05625</v>
      </c>
      <c r="F38" s="21"/>
      <c r="G38" s="23"/>
      <c r="H38" s="160" t="s">
        <v>82</v>
      </c>
      <c r="I38" s="67" t="s">
        <v>0</v>
      </c>
      <c r="J38" s="204">
        <v>33</v>
      </c>
    </row>
    <row r="39" spans="2:10" ht="13.5" thickBot="1">
      <c r="B39" s="12"/>
      <c r="C39" s="50"/>
      <c r="D39" s="7"/>
      <c r="E39" s="7"/>
      <c r="F39" s="8"/>
      <c r="G39" s="51"/>
      <c r="H39" s="7"/>
      <c r="I39" s="7"/>
      <c r="J39" s="76"/>
    </row>
    <row r="40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3"/>
  <sheetViews>
    <sheetView zoomScalePageLayoutView="0" workbookViewId="0" topLeftCell="A12">
      <selection activeCell="J14" sqref="J14"/>
    </sheetView>
  </sheetViews>
  <sheetFormatPr defaultColWidth="9.140625" defaultRowHeight="12.75"/>
  <cols>
    <col min="1" max="1" width="1.28515625" style="0" customWidth="1"/>
    <col min="2" max="2" width="18.57421875" style="0" customWidth="1"/>
    <col min="3" max="8" width="9.140625" style="0" customWidth="1"/>
    <col min="9" max="9" width="12.28125" style="0" customWidth="1"/>
    <col min="10" max="10" width="13.421875" style="0" customWidth="1"/>
    <col min="11" max="11" width="12.28125" style="0" customWidth="1"/>
    <col min="12" max="12" width="10.7109375" style="100" customWidth="1"/>
  </cols>
  <sheetData>
    <row r="2" ht="13.5" thickBot="1"/>
    <row r="3" spans="2:11" ht="16.5" thickTop="1">
      <c r="B3" s="202" t="s">
        <v>177</v>
      </c>
      <c r="C3" s="43" t="s">
        <v>176</v>
      </c>
      <c r="D3" s="43"/>
      <c r="E3" s="43"/>
      <c r="F3" s="43"/>
      <c r="G3" s="43"/>
      <c r="H3" s="44"/>
      <c r="I3" s="208" t="s">
        <v>45</v>
      </c>
      <c r="J3" s="43"/>
      <c r="K3" s="47" t="s">
        <v>0</v>
      </c>
    </row>
    <row r="4" spans="2:11" ht="15.75">
      <c r="B4" s="55" t="s">
        <v>83</v>
      </c>
      <c r="C4" s="2"/>
      <c r="D4" s="2"/>
      <c r="E4" s="2"/>
      <c r="F4" s="28" t="s">
        <v>0</v>
      </c>
      <c r="G4" s="2"/>
      <c r="H4" s="3"/>
      <c r="I4" s="209" t="s">
        <v>124</v>
      </c>
      <c r="J4" s="2"/>
      <c r="K4" s="49" t="s">
        <v>0</v>
      </c>
    </row>
    <row r="5" spans="2:12" ht="12.75" customHeight="1">
      <c r="B5" s="55" t="s">
        <v>0</v>
      </c>
      <c r="C5" s="2"/>
      <c r="D5" s="2"/>
      <c r="E5" s="2"/>
      <c r="F5" s="28"/>
      <c r="G5" s="2" t="s">
        <v>0</v>
      </c>
      <c r="H5" s="3"/>
      <c r="I5" s="37"/>
      <c r="J5" s="2"/>
      <c r="K5" s="49"/>
      <c r="L5"/>
    </row>
    <row r="6" spans="2:12" ht="16.5" thickBot="1">
      <c r="B6" s="65" t="s">
        <v>27</v>
      </c>
      <c r="C6" s="33" t="s">
        <v>1</v>
      </c>
      <c r="D6" s="33" t="s">
        <v>2</v>
      </c>
      <c r="E6" s="34" t="s">
        <v>10</v>
      </c>
      <c r="F6" s="33" t="s">
        <v>11</v>
      </c>
      <c r="G6" s="34" t="s">
        <v>12</v>
      </c>
      <c r="H6" s="35" t="s">
        <v>19</v>
      </c>
      <c r="I6" s="36" t="s">
        <v>3</v>
      </c>
      <c r="J6" s="34" t="s">
        <v>4</v>
      </c>
      <c r="K6" s="56" t="s">
        <v>35</v>
      </c>
      <c r="L6" s="13"/>
    </row>
    <row r="7" spans="1:13" ht="28.5" customHeight="1" thickTop="1">
      <c r="A7" s="78"/>
      <c r="B7" s="5" t="s">
        <v>50</v>
      </c>
      <c r="C7" s="30">
        <v>0.23750000000000002</v>
      </c>
      <c r="D7" s="19"/>
      <c r="E7" s="32"/>
      <c r="F7" s="19"/>
      <c r="G7" s="31"/>
      <c r="H7" s="21"/>
      <c r="I7" s="29">
        <v>0.7875</v>
      </c>
      <c r="J7" s="6">
        <f aca="true" t="shared" si="0" ref="J7:J15">(+I7/5000)*1600</f>
        <v>0.252</v>
      </c>
      <c r="K7" s="102">
        <v>40</v>
      </c>
      <c r="L7" s="213"/>
      <c r="M7" s="207"/>
    </row>
    <row r="8" spans="1:12" ht="28.5" customHeight="1">
      <c r="A8" s="78"/>
      <c r="B8" s="5" t="s">
        <v>126</v>
      </c>
      <c r="C8" s="20">
        <v>0.23819444444444446</v>
      </c>
      <c r="D8" s="19"/>
      <c r="E8" s="6"/>
      <c r="F8" s="19"/>
      <c r="G8" s="19"/>
      <c r="H8" s="21"/>
      <c r="I8" s="23">
        <v>0.7909722222222223</v>
      </c>
      <c r="J8" s="6">
        <f t="shared" si="0"/>
        <v>0.2531111111111111</v>
      </c>
      <c r="K8" s="80">
        <v>41</v>
      </c>
      <c r="L8" s="213"/>
    </row>
    <row r="9" spans="1:12" ht="28.5" customHeight="1">
      <c r="A9" s="78"/>
      <c r="B9" s="5" t="s">
        <v>87</v>
      </c>
      <c r="C9" s="20">
        <v>0.23750000000000002</v>
      </c>
      <c r="D9" s="19"/>
      <c r="E9" s="6"/>
      <c r="F9" s="19"/>
      <c r="G9" s="19"/>
      <c r="H9" s="21"/>
      <c r="I9" s="23">
        <v>0.7937500000000001</v>
      </c>
      <c r="J9" s="6">
        <f t="shared" si="0"/>
        <v>0.254</v>
      </c>
      <c r="K9" s="80">
        <v>46</v>
      </c>
      <c r="L9" s="213"/>
    </row>
    <row r="10" spans="1:12" ht="28.5" customHeight="1">
      <c r="A10" s="78"/>
      <c r="B10" s="5" t="s">
        <v>103</v>
      </c>
      <c r="C10" s="20">
        <v>0.25277777777777777</v>
      </c>
      <c r="D10" s="19"/>
      <c r="E10" s="6"/>
      <c r="F10" s="19"/>
      <c r="G10" s="19"/>
      <c r="H10" s="21"/>
      <c r="I10" s="40">
        <v>0.8090277777777778</v>
      </c>
      <c r="J10" s="6">
        <f t="shared" si="0"/>
        <v>0.2588888888888889</v>
      </c>
      <c r="K10" s="80">
        <v>64</v>
      </c>
      <c r="L10" s="213"/>
    </row>
    <row r="11" spans="1:12" ht="28.5" customHeight="1">
      <c r="A11" s="78"/>
      <c r="B11" s="5" t="s">
        <v>101</v>
      </c>
      <c r="C11" s="20">
        <v>0.25277777777777777</v>
      </c>
      <c r="D11" s="19"/>
      <c r="E11" s="6"/>
      <c r="F11" s="19"/>
      <c r="G11" s="19"/>
      <c r="H11" s="21"/>
      <c r="I11" s="40">
        <v>0.8104166666666667</v>
      </c>
      <c r="J11" s="6">
        <f t="shared" si="0"/>
        <v>0.25933333333333336</v>
      </c>
      <c r="K11" s="80">
        <v>65</v>
      </c>
      <c r="L11" s="213"/>
    </row>
    <row r="12" spans="1:12" ht="28.5" customHeight="1">
      <c r="A12" s="78"/>
      <c r="B12" s="5" t="s">
        <v>102</v>
      </c>
      <c r="C12" s="20">
        <v>0.26944444444444443</v>
      </c>
      <c r="D12" s="19"/>
      <c r="E12" s="6"/>
      <c r="F12" s="19"/>
      <c r="G12" s="19"/>
      <c r="H12" s="21"/>
      <c r="I12" s="29">
        <v>0.8291666666666666</v>
      </c>
      <c r="J12" s="6">
        <f t="shared" si="0"/>
        <v>0.2653333333333333</v>
      </c>
      <c r="K12" s="80">
        <v>86</v>
      </c>
      <c r="L12" s="213"/>
    </row>
    <row r="13" spans="1:12" ht="28.5" customHeight="1">
      <c r="A13" s="78"/>
      <c r="B13" s="5" t="s">
        <v>81</v>
      </c>
      <c r="C13" s="20">
        <v>0.27499999999999997</v>
      </c>
      <c r="D13" s="67"/>
      <c r="E13" s="6"/>
      <c r="F13" s="19"/>
      <c r="G13" s="19"/>
      <c r="H13" s="21"/>
      <c r="I13" s="29">
        <v>0.8326388888888889</v>
      </c>
      <c r="J13" s="6">
        <f t="shared" si="0"/>
        <v>0.26644444444444443</v>
      </c>
      <c r="K13" s="80">
        <v>92</v>
      </c>
      <c r="L13" s="213"/>
    </row>
    <row r="14" spans="1:12" ht="28.5" customHeight="1">
      <c r="A14" s="78"/>
      <c r="B14" s="5" t="s">
        <v>86</v>
      </c>
      <c r="C14" s="20">
        <v>0.27569444444444446</v>
      </c>
      <c r="D14" s="67"/>
      <c r="E14" s="6"/>
      <c r="F14" s="19"/>
      <c r="G14" s="19"/>
      <c r="H14" s="21"/>
      <c r="I14" s="29">
        <v>0.8395833333333332</v>
      </c>
      <c r="J14" s="6">
        <f t="shared" si="0"/>
        <v>0.2686666666666666</v>
      </c>
      <c r="K14" s="80">
        <v>99</v>
      </c>
      <c r="L14" s="213"/>
    </row>
    <row r="15" spans="1:12" ht="28.5" customHeight="1">
      <c r="A15" s="78"/>
      <c r="B15" s="5" t="s">
        <v>170</v>
      </c>
      <c r="C15" s="20">
        <v>0.2951388888888889</v>
      </c>
      <c r="D15" s="67"/>
      <c r="E15" s="6"/>
      <c r="F15" s="19"/>
      <c r="G15" s="19"/>
      <c r="H15" s="21"/>
      <c r="I15" s="29">
        <v>0.8513888888888889</v>
      </c>
      <c r="J15" s="6">
        <f t="shared" si="0"/>
        <v>0.27244444444444443</v>
      </c>
      <c r="K15" s="80">
        <v>144</v>
      </c>
      <c r="L15" s="213"/>
    </row>
    <row r="16" spans="2:11" ht="23.25" customHeight="1">
      <c r="B16" s="5"/>
      <c r="C16" s="20"/>
      <c r="D16" s="19" t="s">
        <v>157</v>
      </c>
      <c r="E16" s="94">
        <v>0.02152777777777778</v>
      </c>
      <c r="F16" s="19"/>
      <c r="G16" s="6"/>
      <c r="H16" s="21"/>
      <c r="I16" s="23"/>
      <c r="J16" s="162" t="s">
        <v>82</v>
      </c>
      <c r="K16" s="198">
        <v>119</v>
      </c>
    </row>
    <row r="17" spans="1:11" ht="11.25" customHeight="1" thickBot="1">
      <c r="A17" s="78"/>
      <c r="B17" s="5"/>
      <c r="C17" s="20"/>
      <c r="D17" s="19"/>
      <c r="E17" s="6"/>
      <c r="F17" s="19"/>
      <c r="G17" s="6"/>
      <c r="H17" s="11"/>
      <c r="I17" s="64"/>
      <c r="J17" s="6"/>
      <c r="K17" s="70"/>
    </row>
    <row r="18" spans="1:12" ht="18.75" customHeight="1" thickBot="1" thickTop="1">
      <c r="A18" s="78"/>
      <c r="B18" s="88" t="s">
        <v>175</v>
      </c>
      <c r="C18" s="82" t="s">
        <v>7</v>
      </c>
      <c r="D18" s="82" t="s">
        <v>0</v>
      </c>
      <c r="E18" s="83" t="s">
        <v>0</v>
      </c>
      <c r="F18" s="84" t="s">
        <v>0</v>
      </c>
      <c r="G18" s="84"/>
      <c r="H18" s="85"/>
      <c r="I18" s="86" t="s">
        <v>3</v>
      </c>
      <c r="J18" s="89" t="s">
        <v>161</v>
      </c>
      <c r="K18" s="92" t="s">
        <v>35</v>
      </c>
      <c r="L18" s="100" t="s">
        <v>167</v>
      </c>
    </row>
    <row r="19" spans="1:12" ht="25.5" customHeight="1" thickTop="1">
      <c r="A19" s="78"/>
      <c r="B19" s="5" t="s">
        <v>178</v>
      </c>
      <c r="C19" s="20">
        <v>0.2576388888888889</v>
      </c>
      <c r="D19" s="19"/>
      <c r="E19" s="6"/>
      <c r="F19" s="19"/>
      <c r="G19" s="6"/>
      <c r="H19" s="11"/>
      <c r="I19" s="64">
        <v>0.5770833333333333</v>
      </c>
      <c r="J19" s="6"/>
      <c r="K19" s="70">
        <v>23</v>
      </c>
      <c r="L19" s="146">
        <f>(+I19/3200)*3000</f>
        <v>0.5410156249999999</v>
      </c>
    </row>
    <row r="20" spans="1:12" ht="25.5" customHeight="1">
      <c r="A20" s="78"/>
      <c r="B20" s="5" t="s">
        <v>105</v>
      </c>
      <c r="C20" s="20">
        <v>0.27291666666666664</v>
      </c>
      <c r="D20" s="19"/>
      <c r="E20" s="6"/>
      <c r="F20" s="19"/>
      <c r="G20" s="6"/>
      <c r="H20" s="11"/>
      <c r="I20" s="64">
        <v>0.611111111111111</v>
      </c>
      <c r="J20" s="6"/>
      <c r="K20" s="70">
        <v>51</v>
      </c>
      <c r="L20" s="146">
        <f>(+I20/3200)*3000</f>
        <v>0.5729166666666666</v>
      </c>
    </row>
    <row r="21" spans="1:12" ht="25.5" customHeight="1">
      <c r="A21" s="78"/>
      <c r="B21" s="5" t="s">
        <v>160</v>
      </c>
      <c r="C21" s="20">
        <v>0.33888888888888885</v>
      </c>
      <c r="D21" s="19"/>
      <c r="E21" s="6"/>
      <c r="F21" s="19"/>
      <c r="G21" s="6"/>
      <c r="H21" s="11"/>
      <c r="I21" s="64">
        <v>0.7083333333333334</v>
      </c>
      <c r="J21" s="6"/>
      <c r="K21" s="70">
        <v>100</v>
      </c>
      <c r="L21" s="146">
        <f>(+I21/3200)*3000</f>
        <v>0.6640625</v>
      </c>
    </row>
    <row r="22" spans="1:12" ht="25.5" customHeight="1">
      <c r="A22" s="78"/>
      <c r="B22" s="5" t="s">
        <v>179</v>
      </c>
      <c r="C22" s="20">
        <v>0.33888888888888885</v>
      </c>
      <c r="D22" s="19"/>
      <c r="E22" s="6"/>
      <c r="F22" s="19"/>
      <c r="G22" s="6"/>
      <c r="H22" s="11"/>
      <c r="I22" s="64">
        <v>0.7076388888888889</v>
      </c>
      <c r="J22" s="6"/>
      <c r="K22" s="70">
        <v>99</v>
      </c>
      <c r="L22" s="146">
        <f>(+I22/3200)*3000</f>
        <v>0.6634114583333334</v>
      </c>
    </row>
    <row r="23" spans="2:11" ht="35.25" customHeight="1" thickBot="1">
      <c r="B23" s="12"/>
      <c r="C23" s="58" t="s">
        <v>0</v>
      </c>
      <c r="D23" s="205" t="s">
        <v>157</v>
      </c>
      <c r="E23" s="215" t="s">
        <v>0</v>
      </c>
      <c r="F23" s="59"/>
      <c r="G23" s="59"/>
      <c r="H23" s="9"/>
      <c r="I23" s="60"/>
      <c r="J23" s="161" t="s">
        <v>82</v>
      </c>
      <c r="K23" s="216">
        <v>122</v>
      </c>
    </row>
    <row r="24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</dc:creator>
  <cp:keywords/>
  <dc:description/>
  <cp:lastModifiedBy>Sean Allan</cp:lastModifiedBy>
  <cp:lastPrinted>2012-10-24T18:00:22Z</cp:lastPrinted>
  <dcterms:created xsi:type="dcterms:W3CDTF">2007-11-12T15:18:22Z</dcterms:created>
  <dcterms:modified xsi:type="dcterms:W3CDTF">2012-10-29T16:11:32Z</dcterms:modified>
  <cp:category/>
  <cp:version/>
  <cp:contentType/>
  <cp:contentStatus/>
</cp:coreProperties>
</file>