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" windowWidth="16485" windowHeight="11340" tabRatio="806" firstSheet="7" activeTab="18"/>
  </bookViews>
  <sheets>
    <sheet name="B-Jam" sheetId="1" r:id="rId1"/>
    <sheet name="G-Jam" sheetId="2" r:id="rId2"/>
    <sheet name="G-NorthW" sheetId="3" r:id="rId3"/>
    <sheet name="B-NorthW" sheetId="4" r:id="rId4"/>
    <sheet name="B-WF" sheetId="5" r:id="rId5"/>
    <sheet name="G- WF" sheetId="6" r:id="rId6"/>
    <sheet name="G-Graton" sheetId="7" r:id="rId7"/>
    <sheet name="B- Grafton" sheetId="8" r:id="rId8"/>
    <sheet name="NTN B" sheetId="9" r:id="rId9"/>
    <sheet name="NTN G" sheetId="10" r:id="rId10"/>
    <sheet name="B-VC" sheetId="11" r:id="rId11"/>
    <sheet name="g-vc" sheetId="12" r:id="rId12"/>
    <sheet name="Milica B" sheetId="13" r:id="rId13"/>
    <sheet name="Milica G" sheetId="14" r:id="rId14"/>
    <sheet name="GF - G" sheetId="15" r:id="rId15"/>
    <sheet name="GF- B" sheetId="16" r:id="rId16"/>
    <sheet name="EDC - B" sheetId="17" r:id="rId17"/>
    <sheet name="EDC - G" sheetId="18" r:id="rId18"/>
    <sheet name="State - G" sheetId="19" r:id="rId19"/>
    <sheet name="State B" sheetId="20" r:id="rId20"/>
    <sheet name="NTN-B" sheetId="21" r:id="rId21"/>
    <sheet name="NTN-g" sheetId="22" r:id="rId22"/>
  </sheets>
  <definedNames>
    <definedName name="_xlnm.Print_Area" localSheetId="7">'B- Grafton'!$B$3:$L$23</definedName>
    <definedName name="_xlnm.Print_Area" localSheetId="0">'B-Jam'!$B$3:$L$31</definedName>
    <definedName name="_xlnm.Print_Area" localSheetId="4">'B-WF'!$B$3:$M$41</definedName>
    <definedName name="_xlnm.Print_Area" localSheetId="16">'EDC - B'!$B$3:$L$39</definedName>
    <definedName name="_xlnm.Print_Area" localSheetId="17">'EDC - G'!$B$3:$J$29</definedName>
    <definedName name="_xlnm.Print_Area" localSheetId="5">'G- WF'!$B$3:$J$32</definedName>
    <definedName name="_xlnm.Print_Area" localSheetId="14">'GF - G'!$B$3:$J$34</definedName>
    <definedName name="_xlnm.Print_Area" localSheetId="15">'GF- B'!$B$3:$L$42</definedName>
    <definedName name="_xlnm.Print_Area" localSheetId="6">'G-Graton'!$B$3:$J$20</definedName>
    <definedName name="_xlnm.Print_Area" localSheetId="1">'G-Jam'!$B$3:$J$27</definedName>
    <definedName name="_xlnm.Print_Area" localSheetId="11">'g-vc'!$B$3:$J$28</definedName>
    <definedName name="_xlnm.Print_Area" localSheetId="12">'Milica B'!$B$3:$L$32</definedName>
    <definedName name="_xlnm.Print_Area" localSheetId="13">'Milica G'!$B$3:$J$24</definedName>
    <definedName name="_xlnm.Print_Area" localSheetId="8">'NTN B'!$B$3:$L$27</definedName>
    <definedName name="_xlnm.Print_Area" localSheetId="20">'NTN-B'!$B$3:$R$31</definedName>
    <definedName name="_xlnm.Print_Area" localSheetId="18">'State - G'!$B$3:$L$16</definedName>
    <definedName name="_xlnm.Print_Area" localSheetId="19">'State B'!$B$3:$O$17</definedName>
  </definedNames>
  <calcPr fullCalcOnLoad="1"/>
</workbook>
</file>

<file path=xl/sharedStrings.xml><?xml version="1.0" encoding="utf-8"?>
<sst xmlns="http://schemas.openxmlformats.org/spreadsheetml/2006/main" count="1196" uniqueCount="214">
  <si>
    <t>Jamestown</t>
  </si>
  <si>
    <t xml:space="preserve"> </t>
  </si>
  <si>
    <t>1st Mile</t>
  </si>
  <si>
    <t>2m split</t>
  </si>
  <si>
    <t>Final Time</t>
  </si>
  <si>
    <t>Average/mile</t>
  </si>
  <si>
    <t>Average/1000</t>
  </si>
  <si>
    <t xml:space="preserve">Fee, Rebecca </t>
  </si>
  <si>
    <t>Medal, Kaitlin</t>
  </si>
  <si>
    <t>JVGirls 3k</t>
  </si>
  <si>
    <t>1st mile</t>
  </si>
  <si>
    <t>Sharief, Samantha</t>
  </si>
  <si>
    <t>McMillan, Lauren</t>
  </si>
  <si>
    <t xml:space="preserve">Weather </t>
  </si>
  <si>
    <t>Hill</t>
  </si>
  <si>
    <t>2m total</t>
  </si>
  <si>
    <t>3m split</t>
  </si>
  <si>
    <t>3m total</t>
  </si>
  <si>
    <t>Harlow, Shane</t>
  </si>
  <si>
    <t>Torrey, Mike</t>
  </si>
  <si>
    <t>Jv boys 4K</t>
  </si>
  <si>
    <t>Torrey, Alex</t>
  </si>
  <si>
    <t>Houska, Ben</t>
  </si>
  <si>
    <t>Torrey, Andrew</t>
  </si>
  <si>
    <t>Kalka, Joe</t>
  </si>
  <si>
    <t>Rath, Alex</t>
  </si>
  <si>
    <t>2&amp;3 Avg</t>
  </si>
  <si>
    <t>Fisher, Tom</t>
  </si>
  <si>
    <t>True 5K course</t>
  </si>
  <si>
    <t>True 4K course</t>
  </si>
  <si>
    <t>last half mile</t>
  </si>
  <si>
    <t>2 mile Total</t>
  </si>
  <si>
    <t>Last Half mile</t>
  </si>
  <si>
    <t>Northwood</t>
  </si>
  <si>
    <t>Varsity 5k</t>
  </si>
  <si>
    <t>Middle School 3k</t>
  </si>
  <si>
    <t>Varsity 4k</t>
  </si>
  <si>
    <t>Cominghay, Arianne</t>
  </si>
  <si>
    <t>Petty, Paige</t>
  </si>
  <si>
    <t>Erickson, Jen</t>
  </si>
  <si>
    <t>Brown, Hanna</t>
  </si>
  <si>
    <t>Peterson, Brenna</t>
  </si>
  <si>
    <t>Shafer, Paul</t>
  </si>
  <si>
    <t>Fonder, Jordan</t>
  </si>
  <si>
    <t>Gerszewski, Justin</t>
  </si>
  <si>
    <t>Helgeson, Ted</t>
  </si>
  <si>
    <t>Qualley, Riley</t>
  </si>
  <si>
    <t>Wood, Ben</t>
  </si>
  <si>
    <t>Place</t>
  </si>
  <si>
    <t>Minkler, Maiah</t>
  </si>
  <si>
    <t>Lindsay, Ali</t>
  </si>
  <si>
    <t>Roehl, Camron</t>
  </si>
  <si>
    <t>West Fargo</t>
  </si>
  <si>
    <t>Fee, Rebecca</t>
  </si>
  <si>
    <t>Bunde, Brittany</t>
  </si>
  <si>
    <t>Murphy, Keelan</t>
  </si>
  <si>
    <t>Young, Jake</t>
  </si>
  <si>
    <t>Sand, Jaclyn</t>
  </si>
  <si>
    <t>Grafton</t>
  </si>
  <si>
    <t>GF Inv</t>
  </si>
  <si>
    <t>Ackley, Nick</t>
  </si>
  <si>
    <t>Brooks, Michael</t>
  </si>
  <si>
    <t>Ford, Casey</t>
  </si>
  <si>
    <t>Hudson, Nick</t>
  </si>
  <si>
    <t>Jehs, Tyler</t>
  </si>
  <si>
    <t>Lindsay, Jessica</t>
  </si>
  <si>
    <t>Aug 27th, 2009</t>
  </si>
  <si>
    <t xml:space="preserve">Weather  </t>
  </si>
  <si>
    <t>Foley, Dylan</t>
  </si>
  <si>
    <t>Iiams, Jacob</t>
  </si>
  <si>
    <t>Petty, Derek</t>
  </si>
  <si>
    <t>True 4K distance:</t>
  </si>
  <si>
    <t>True 5K course distance: 5000m</t>
  </si>
  <si>
    <t xml:space="preserve">True 5K course distance: </t>
  </si>
  <si>
    <t>Enno, Jordan</t>
  </si>
  <si>
    <t>Cominghay, Ari</t>
  </si>
  <si>
    <t>Jr High Girls 3k</t>
  </si>
  <si>
    <t>Thomas, Jordyn</t>
  </si>
  <si>
    <t>NTN - Preregionals</t>
  </si>
  <si>
    <t>Jensen, Shane</t>
  </si>
  <si>
    <t>24:01</t>
  </si>
  <si>
    <t>Lindsay, Rachel</t>
  </si>
  <si>
    <t>Valley City</t>
  </si>
  <si>
    <t>Jv boys 5K</t>
  </si>
  <si>
    <t>Milaca</t>
  </si>
  <si>
    <t>JrH 3K</t>
  </si>
  <si>
    <t>JV Girls 4k</t>
  </si>
  <si>
    <t>JrH girls, 3k</t>
  </si>
  <si>
    <t>DNR</t>
  </si>
  <si>
    <t>Average</t>
  </si>
  <si>
    <t>NTN</t>
  </si>
  <si>
    <t>Team Avg</t>
  </si>
  <si>
    <t>Top 5 Avg</t>
  </si>
  <si>
    <t>Nov 14th, 2009</t>
  </si>
  <si>
    <t>Diff</t>
  </si>
  <si>
    <t>11/15/08</t>
  </si>
  <si>
    <t>PreNTN</t>
  </si>
  <si>
    <t>place</t>
  </si>
  <si>
    <t>2008-2009</t>
  </si>
  <si>
    <t>Erickson, Jenn</t>
  </si>
  <si>
    <t>Roehl, Grace</t>
  </si>
  <si>
    <t>Ackley, Ashleigh</t>
  </si>
  <si>
    <t>Cox, Rachel</t>
  </si>
  <si>
    <t>Westereng, Madeline</t>
  </si>
  <si>
    <t>O'Flannigan, Brigid</t>
  </si>
  <si>
    <t>Aug 2oth, 2010</t>
  </si>
  <si>
    <t>Stoltman, Byrce</t>
  </si>
  <si>
    <t>Larsen, Thomas</t>
  </si>
  <si>
    <t>Rowley, Cody</t>
  </si>
  <si>
    <t>DNF</t>
  </si>
  <si>
    <t>humid, no wind, 75</t>
  </si>
  <si>
    <t>Aug 20th , 2010</t>
  </si>
  <si>
    <t>Weather Humid, 75, no wind</t>
  </si>
  <si>
    <t>Corrected</t>
  </si>
  <si>
    <t>5194m</t>
  </si>
  <si>
    <t>O'Flanningan, Brigid</t>
  </si>
  <si>
    <t>Cox, Shanlee</t>
  </si>
  <si>
    <t>Aug 26th, 2010</t>
  </si>
  <si>
    <t xml:space="preserve">Weather: </t>
  </si>
  <si>
    <t>Harriman, Tyler</t>
  </si>
  <si>
    <t>Stoltman, Bryce</t>
  </si>
  <si>
    <t>True 5K course distance: 5081</t>
  </si>
  <si>
    <t>True 4k course distance 3980</t>
  </si>
  <si>
    <t>Weather  85 and very windy</t>
  </si>
  <si>
    <t>25:49</t>
  </si>
  <si>
    <t>24:14</t>
  </si>
  <si>
    <t>25:58</t>
  </si>
  <si>
    <t>True 4K course distance: 3980</t>
  </si>
  <si>
    <t>Sept 2nd, 2010</t>
  </si>
  <si>
    <t>Stoltman,  Bryce</t>
  </si>
  <si>
    <t>Sasiela, Steven</t>
  </si>
  <si>
    <t>Zacha, John</t>
  </si>
  <si>
    <t>Sept 2nd 2010</t>
  </si>
  <si>
    <t>Larsen, Lilly</t>
  </si>
  <si>
    <t>Middle School Girls 3k</t>
  </si>
  <si>
    <t>light rain, windy, 75</t>
  </si>
  <si>
    <t>Sharief, Sam</t>
  </si>
  <si>
    <t>Goettle, Danielle</t>
  </si>
  <si>
    <t>Sept 9th, 2010</t>
  </si>
  <si>
    <t>Palmgren, Alex</t>
  </si>
  <si>
    <t>Sept 11th, 2010</t>
  </si>
  <si>
    <t>Larsen, Lily</t>
  </si>
  <si>
    <t>Sept 10th, 2010</t>
  </si>
  <si>
    <t>True 5K course distance:  5060</t>
  </si>
  <si>
    <t>25:08</t>
  </si>
  <si>
    <t>24:50</t>
  </si>
  <si>
    <t>93 total</t>
  </si>
  <si>
    <t>38 Total</t>
  </si>
  <si>
    <t>79 Total runners</t>
  </si>
  <si>
    <t>True 4K distance: 3880</t>
  </si>
  <si>
    <t>42 total runners</t>
  </si>
  <si>
    <t>25:04</t>
  </si>
  <si>
    <t>24:44</t>
  </si>
  <si>
    <t>26:08</t>
  </si>
  <si>
    <t>24:33</t>
  </si>
  <si>
    <t>25:57</t>
  </si>
  <si>
    <t>24:21</t>
  </si>
  <si>
    <t>25:28</t>
  </si>
  <si>
    <t>23:52</t>
  </si>
  <si>
    <t>25:10</t>
  </si>
  <si>
    <t>Sept 18th, 2010</t>
  </si>
  <si>
    <t>Ackley, Asheigh</t>
  </si>
  <si>
    <t>Saliela, Steven</t>
  </si>
  <si>
    <t>True 5K course distance:  5000m</t>
  </si>
  <si>
    <t>Sele, Jamie</t>
  </si>
  <si>
    <t>JV boys 78 total boys</t>
  </si>
  <si>
    <t>Varsity boys 110 total boys</t>
  </si>
  <si>
    <t>38 boys total in JV</t>
  </si>
  <si>
    <t>91 total girls in Varsity race</t>
  </si>
  <si>
    <t>53 total girls in JV race</t>
  </si>
  <si>
    <t>44 Total girls in Race</t>
  </si>
  <si>
    <t>Sept 26th, 2010</t>
  </si>
  <si>
    <t>Young Jake</t>
  </si>
  <si>
    <t>12:45 Varsity AAAA</t>
  </si>
  <si>
    <t>2:15 JV Boys 5k</t>
  </si>
  <si>
    <t>11:15 9th boys  5k</t>
  </si>
  <si>
    <t>11:30   10th girls 4k</t>
  </si>
  <si>
    <t xml:space="preserve">1:30 Varsity AAAA </t>
  </si>
  <si>
    <t>Erickson, Jennifer</t>
  </si>
  <si>
    <t>2:00 JV Girls</t>
  </si>
  <si>
    <t>Sept 26th, Saturday</t>
  </si>
  <si>
    <t>342 total runners</t>
  </si>
  <si>
    <t>225 Total Runners</t>
  </si>
  <si>
    <t>139 Total Runners</t>
  </si>
  <si>
    <t>172 Total Runners</t>
  </si>
  <si>
    <t>125 Total Runners</t>
  </si>
  <si>
    <t>311 Total Runners</t>
  </si>
  <si>
    <t>Oct 2nd, 2010</t>
  </si>
  <si>
    <t>Wolfe, Juliet</t>
  </si>
  <si>
    <t>Roehl, Carmon</t>
  </si>
  <si>
    <t>Larsen, Leif</t>
  </si>
  <si>
    <t>59 total Runners</t>
  </si>
  <si>
    <t>25:33</t>
  </si>
  <si>
    <t>29:11</t>
  </si>
  <si>
    <t>24:53</t>
  </si>
  <si>
    <t>65 Total Runners</t>
  </si>
  <si>
    <t>52 Total Runners</t>
  </si>
  <si>
    <t>44 Total Runners</t>
  </si>
  <si>
    <t>Oct 9th, 2010</t>
  </si>
  <si>
    <t>27:27</t>
  </si>
  <si>
    <t>30:35</t>
  </si>
  <si>
    <t>Total runners 157</t>
  </si>
  <si>
    <t>Total number of runners  169</t>
  </si>
  <si>
    <t>Total Runners 46</t>
  </si>
  <si>
    <t>actually 80m long</t>
  </si>
  <si>
    <t>Total number of runners  34</t>
  </si>
  <si>
    <t>Oct 23rd, 2010</t>
  </si>
  <si>
    <t>Gersweski, Justin</t>
  </si>
  <si>
    <t>1st -State</t>
  </si>
  <si>
    <t>Weather 50, light wind</t>
  </si>
  <si>
    <t>9/20/10</t>
  </si>
  <si>
    <t>Difference</t>
  </si>
  <si>
    <t>3k</t>
  </si>
  <si>
    <t>-0:18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</si>
</sst>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0"/>
    </font>
    <font>
      <sz val="8"/>
      <name val="Arial"/>
      <family val="0"/>
    </font>
    <font>
      <b/>
      <sz val="12"/>
      <color indexed="14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color indexed="14"/>
      <name val="Times New Roman"/>
      <family val="1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0" fontId="6" fillId="0" borderId="4" xfId="0" applyNumberFormat="1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20" fontId="6" fillId="0" borderId="5" xfId="0" applyNumberFormat="1" applyFont="1" applyBorder="1" applyAlignment="1">
      <alignment horizontal="center"/>
    </xf>
    <xf numFmtId="20" fontId="6" fillId="0" borderId="6" xfId="0" applyNumberFormat="1" applyFont="1" applyBorder="1" applyAlignment="1" quotePrefix="1">
      <alignment horizontal="center"/>
    </xf>
    <xf numFmtId="20" fontId="6" fillId="0" borderId="6" xfId="0" applyNumberFormat="1" applyFont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20" fontId="2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6" fillId="0" borderId="12" xfId="0" applyNumberFormat="1" applyFont="1" applyBorder="1" applyAlignment="1" quotePrefix="1">
      <alignment horizontal="center"/>
    </xf>
    <xf numFmtId="20" fontId="6" fillId="0" borderId="13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2" borderId="15" xfId="0" applyFont="1" applyFill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7" fontId="0" fillId="2" borderId="19" xfId="0" applyNumberFormat="1" applyFill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2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 horizontal="center"/>
    </xf>
    <xf numFmtId="20" fontId="6" fillId="2" borderId="7" xfId="0" applyNumberFormat="1" applyFont="1" applyFill="1" applyBorder="1" applyAlignment="1">
      <alignment horizontal="center"/>
    </xf>
    <xf numFmtId="20" fontId="6" fillId="2" borderId="7" xfId="0" applyNumberFormat="1" applyFont="1" applyFill="1" applyBorder="1" applyAlignment="1">
      <alignment horizontal="left"/>
    </xf>
    <xf numFmtId="20" fontId="6" fillId="2" borderId="19" xfId="0" applyNumberFormat="1" applyFont="1" applyFill="1" applyBorder="1" applyAlignment="1">
      <alignment horizontal="center"/>
    </xf>
    <xf numFmtId="20" fontId="6" fillId="0" borderId="31" xfId="0" applyNumberFormat="1" applyFont="1" applyBorder="1" applyAlignment="1">
      <alignment horizontal="center"/>
    </xf>
    <xf numFmtId="0" fontId="6" fillId="2" borderId="32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20" fontId="6" fillId="0" borderId="11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4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2" borderId="30" xfId="0" applyNumberFormat="1" applyFon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29" xfId="0" applyNumberFormat="1" applyBorder="1" applyAlignment="1">
      <alignment/>
    </xf>
    <xf numFmtId="0" fontId="1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37" fontId="0" fillId="0" borderId="34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6" fillId="2" borderId="36" xfId="0" applyNumberFormat="1" applyFont="1" applyFill="1" applyBorder="1" applyAlignment="1">
      <alignment horizontal="center"/>
    </xf>
    <xf numFmtId="20" fontId="2" fillId="2" borderId="36" xfId="0" applyNumberFormat="1" applyFont="1" applyFill="1" applyBorder="1" applyAlignment="1">
      <alignment horizontal="center"/>
    </xf>
    <xf numFmtId="20" fontId="6" fillId="2" borderId="36" xfId="0" applyNumberFormat="1" applyFont="1" applyFill="1" applyBorder="1" applyAlignment="1">
      <alignment horizontal="left"/>
    </xf>
    <xf numFmtId="20" fontId="0" fillId="2" borderId="36" xfId="0" applyNumberFormat="1" applyFill="1" applyBorder="1" applyAlignment="1">
      <alignment horizontal="center"/>
    </xf>
    <xf numFmtId="20" fontId="6" fillId="2" borderId="37" xfId="0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3" fillId="2" borderId="37" xfId="0" applyFont="1" applyFill="1" applyBorder="1" applyAlignment="1">
      <alignment/>
    </xf>
    <xf numFmtId="0" fontId="7" fillId="2" borderId="36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2" borderId="38" xfId="0" applyFill="1" applyBorder="1" applyAlignment="1">
      <alignment horizontal="center"/>
    </xf>
    <xf numFmtId="20" fontId="6" fillId="0" borderId="39" xfId="0" applyNumberFormat="1" applyFont="1" applyBorder="1" applyAlignment="1">
      <alignment horizontal="center"/>
    </xf>
    <xf numFmtId="20" fontId="0" fillId="0" borderId="4" xfId="0" applyNumberFormat="1" applyBorder="1" applyAlignment="1" quotePrefix="1">
      <alignment horizontal="center"/>
    </xf>
    <xf numFmtId="20" fontId="8" fillId="2" borderId="19" xfId="0" applyNumberFormat="1" applyFont="1" applyFill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20" fontId="0" fillId="0" borderId="41" xfId="0" applyNumberFormat="1" applyBorder="1" applyAlignment="1">
      <alignment horizontal="center"/>
    </xf>
    <xf numFmtId="20" fontId="6" fillId="0" borderId="35" xfId="0" applyNumberFormat="1" applyFont="1" applyBorder="1" applyAlignment="1">
      <alignment horizontal="center"/>
    </xf>
    <xf numFmtId="20" fontId="0" fillId="0" borderId="35" xfId="0" applyNumberFormat="1" applyFont="1" applyBorder="1" applyAlignment="1">
      <alignment horizontal="center"/>
    </xf>
    <xf numFmtId="20" fontId="6" fillId="0" borderId="42" xfId="0" applyNumberFormat="1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20" fontId="6" fillId="0" borderId="4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7" fontId="0" fillId="0" borderId="4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" fontId="0" fillId="0" borderId="44" xfId="0" applyNumberFormat="1" applyBorder="1" applyAlignment="1">
      <alignment horizontal="center"/>
    </xf>
    <xf numFmtId="1" fontId="1" fillId="0" borderId="2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6" fillId="2" borderId="15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45" xfId="0" applyFont="1" applyBorder="1" applyAlignment="1">
      <alignment/>
    </xf>
    <xf numFmtId="20" fontId="6" fillId="0" borderId="46" xfId="0" applyNumberFormat="1" applyFont="1" applyBorder="1" applyAlignment="1">
      <alignment horizontal="center"/>
    </xf>
    <xf numFmtId="20" fontId="6" fillId="0" borderId="47" xfId="0" applyNumberFormat="1" applyFont="1" applyBorder="1" applyAlignment="1">
      <alignment horizontal="center"/>
    </xf>
    <xf numFmtId="20" fontId="0" fillId="0" borderId="47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20" fontId="6" fillId="0" borderId="48" xfId="0" applyNumberFormat="1" applyFon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0" xfId="0" applyNumberFormat="1" applyFont="1" applyAlignment="1">
      <alignment/>
    </xf>
    <xf numFmtId="1" fontId="2" fillId="0" borderId="2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0" fontId="0" fillId="0" borderId="11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4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Alignment="1">
      <alignment horizontal="center"/>
    </xf>
    <xf numFmtId="20" fontId="0" fillId="0" borderId="0" xfId="0" applyNumberFormat="1" applyBorder="1" applyAlignment="1">
      <alignment horizontal="center"/>
    </xf>
    <xf numFmtId="47" fontId="6" fillId="2" borderId="19" xfId="0" applyNumberFormat="1" applyFont="1" applyFill="1" applyBorder="1" applyAlignment="1">
      <alignment horizontal="center"/>
    </xf>
    <xf numFmtId="20" fontId="0" fillId="0" borderId="0" xfId="0" applyNumberFormat="1" applyBorder="1" applyAlignment="1" quotePrefix="1">
      <alignment horizontal="center"/>
    </xf>
    <xf numFmtId="37" fontId="0" fillId="0" borderId="5" xfId="0" applyNumberFormat="1" applyBorder="1" applyAlignment="1">
      <alignment horizontal="center"/>
    </xf>
    <xf numFmtId="20" fontId="6" fillId="0" borderId="50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1" fillId="2" borderId="33" xfId="0" applyFont="1" applyFill="1" applyBorder="1" applyAlignment="1">
      <alignment/>
    </xf>
    <xf numFmtId="0" fontId="11" fillId="2" borderId="32" xfId="0" applyFont="1" applyFill="1" applyBorder="1" applyAlignment="1">
      <alignment/>
    </xf>
    <xf numFmtId="0" fontId="12" fillId="0" borderId="19" xfId="0" applyFont="1" applyBorder="1" applyAlignment="1">
      <alignment horizontal="left"/>
    </xf>
    <xf numFmtId="20" fontId="6" fillId="0" borderId="6" xfId="0" applyNumberFormat="1" applyFont="1" applyBorder="1" applyAlignment="1">
      <alignment horizontal="left"/>
    </xf>
    <xf numFmtId="20" fontId="11" fillId="0" borderId="6" xfId="0" applyNumberFormat="1" applyFont="1" applyBorder="1" applyAlignment="1">
      <alignment horizontal="left"/>
    </xf>
    <xf numFmtId="20" fontId="11" fillId="0" borderId="11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" fillId="0" borderId="51" xfId="0" applyFont="1" applyBorder="1" applyAlignment="1">
      <alignment/>
    </xf>
    <xf numFmtId="20" fontId="6" fillId="0" borderId="2" xfId="0" applyNumberFormat="1" applyFont="1" applyBorder="1" applyAlignment="1">
      <alignment horizontal="center"/>
    </xf>
    <xf numFmtId="0" fontId="3" fillId="2" borderId="52" xfId="0" applyFont="1" applyFill="1" applyBorder="1" applyAlignment="1">
      <alignment/>
    </xf>
    <xf numFmtId="0" fontId="6" fillId="2" borderId="53" xfId="0" applyFon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20" fontId="8" fillId="2" borderId="55" xfId="0" applyNumberFormat="1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20" fontId="6" fillId="0" borderId="31" xfId="0" applyNumberFormat="1" applyFont="1" applyBorder="1" applyAlignment="1">
      <alignment horizontal="left"/>
    </xf>
    <xf numFmtId="1" fontId="6" fillId="0" borderId="44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37" fontId="6" fillId="0" borderId="27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20" fontId="13" fillId="0" borderId="4" xfId="0" applyNumberFormat="1" applyFont="1" applyBorder="1" applyAlignment="1">
      <alignment horizontal="center"/>
    </xf>
    <xf numFmtId="14" fontId="9" fillId="0" borderId="0" xfId="0" applyNumberFormat="1" applyFont="1" applyAlignment="1" quotePrefix="1">
      <alignment horizontal="center"/>
    </xf>
    <xf numFmtId="20" fontId="14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57150</xdr:rowOff>
    </xdr:from>
    <xdr:to>
      <xdr:col>8</xdr:col>
      <xdr:colOff>9525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362450" y="390525"/>
          <a:ext cx="12858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47625</xdr:rowOff>
    </xdr:from>
    <xdr:to>
      <xdr:col>7</xdr:col>
      <xdr:colOff>561975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095750" y="381000"/>
          <a:ext cx="14954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47625</xdr:rowOff>
    </xdr:from>
    <xdr:to>
      <xdr:col>7</xdr:col>
      <xdr:colOff>561975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857625" y="381000"/>
          <a:ext cx="15144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5</xdr:col>
      <xdr:colOff>781050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552825" y="390525"/>
          <a:ext cx="14859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</xdr:row>
      <xdr:rowOff>57150</xdr:rowOff>
    </xdr:from>
    <xdr:to>
      <xdr:col>7</xdr:col>
      <xdr:colOff>381000</xdr:colOff>
      <xdr:row>5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3867150" y="390525"/>
          <a:ext cx="1819275" cy="561975"/>
        </a:xfrm>
        <a:prstGeom prst="rect"/>
        <a:noFill/>
      </xdr:spPr>
      <xdr:txBody>
        <a:bodyPr fromWordArt="1" wrap="none">
          <a:prstTxWarp prst="textPlain">
            <a:avLst>
              <a:gd name="adj" fmla="val 4973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5</xdr:col>
      <xdr:colOff>781050</xdr:colOff>
      <xdr:row>4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3924300" y="390525"/>
          <a:ext cx="14859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5</xdr:col>
      <xdr:colOff>781050</xdr:colOff>
      <xdr:row>4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3924300" y="390525"/>
          <a:ext cx="14859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2</xdr:row>
      <xdr:rowOff>19050</xdr:rowOff>
    </xdr:from>
    <xdr:to>
      <xdr:col>11</xdr:col>
      <xdr:colOff>542925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524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</xdr:row>
      <xdr:rowOff>47625</xdr:rowOff>
    </xdr:from>
    <xdr:to>
      <xdr:col>7</xdr:col>
      <xdr:colOff>561975</xdr:colOff>
      <xdr:row>4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3571875" y="381000"/>
          <a:ext cx="160020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2</xdr:row>
      <xdr:rowOff>19050</xdr:rowOff>
    </xdr:from>
    <xdr:to>
      <xdr:col>11</xdr:col>
      <xdr:colOff>495300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524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</xdr:row>
      <xdr:rowOff>95250</xdr:rowOff>
    </xdr:from>
    <xdr:to>
      <xdr:col>6</xdr:col>
      <xdr:colOff>314325</xdr:colOff>
      <xdr:row>4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1819275" y="428625"/>
          <a:ext cx="26765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2009
EDC Championships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76200</xdr:rowOff>
    </xdr:from>
    <xdr:to>
      <xdr:col>5</xdr:col>
      <xdr:colOff>257175</xdr:colOff>
      <xdr:row>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1866900" y="409575"/>
          <a:ext cx="25527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2009
EDC Championships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2</xdr:row>
      <xdr:rowOff>66675</xdr:rowOff>
    </xdr:from>
    <xdr:to>
      <xdr:col>9</xdr:col>
      <xdr:colOff>762000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4000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76200</xdr:rowOff>
    </xdr:from>
    <xdr:to>
      <xdr:col>5</xdr:col>
      <xdr:colOff>257175</xdr:colOff>
      <xdr:row>4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1628775" y="409575"/>
          <a:ext cx="25527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 ND Championships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47625</xdr:rowOff>
    </xdr:from>
    <xdr:to>
      <xdr:col>5</xdr:col>
      <xdr:colOff>819150</xdr:colOff>
      <xdr:row>3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4038600" y="381000"/>
          <a:ext cx="14097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2</xdr:row>
      <xdr:rowOff>19050</xdr:rowOff>
    </xdr:from>
    <xdr:to>
      <xdr:col>11</xdr:col>
      <xdr:colOff>495300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524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</xdr:row>
      <xdr:rowOff>85725</xdr:rowOff>
    </xdr:from>
    <xdr:to>
      <xdr:col>6</xdr:col>
      <xdr:colOff>314325</xdr:colOff>
      <xdr:row>4</xdr:row>
      <xdr:rowOff>76200</xdr:rowOff>
    </xdr:to>
    <xdr:sp>
      <xdr:nvSpPr>
        <xdr:cNvPr id="2" name="AutoShape 6"/>
        <xdr:cNvSpPr>
          <a:spLocks/>
        </xdr:cNvSpPr>
      </xdr:nvSpPr>
      <xdr:spPr>
        <a:xfrm>
          <a:off x="1619250" y="419100"/>
          <a:ext cx="26765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ND Championships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85725</xdr:rowOff>
    </xdr:from>
    <xdr:to>
      <xdr:col>8</xdr:col>
      <xdr:colOff>314325</xdr:colOff>
      <xdr:row>4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1619250" y="419100"/>
          <a:ext cx="37052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2009
NTN
</a:t>
          </a:r>
        </a:p>
      </xdr:txBody>
    </xdr:sp>
    <xdr:clientData/>
  </xdr:twoCellAnchor>
  <xdr:twoCellAnchor>
    <xdr:from>
      <xdr:col>5</xdr:col>
      <xdr:colOff>171450</xdr:colOff>
      <xdr:row>22</xdr:row>
      <xdr:rowOff>76200</xdr:rowOff>
    </xdr:from>
    <xdr:to>
      <xdr:col>9</xdr:col>
      <xdr:colOff>457200</xdr:colOff>
      <xdr:row>24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3400425" y="4914900"/>
          <a:ext cx="27051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2009 NTN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76200</xdr:rowOff>
    </xdr:from>
    <xdr:to>
      <xdr:col>7</xdr:col>
      <xdr:colOff>457200</xdr:colOff>
      <xdr:row>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371850" y="409575"/>
          <a:ext cx="2114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2009 NTN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47625</xdr:rowOff>
    </xdr:from>
    <xdr:to>
      <xdr:col>5</xdr:col>
      <xdr:colOff>819150</xdr:colOff>
      <xdr:row>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3971925" y="381000"/>
          <a:ext cx="14763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47625</xdr:rowOff>
    </xdr:from>
    <xdr:to>
      <xdr:col>7</xdr:col>
      <xdr:colOff>561975</xdr:colOff>
      <xdr:row>4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4095750" y="381000"/>
          <a:ext cx="14954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47625</xdr:rowOff>
    </xdr:from>
    <xdr:to>
      <xdr:col>7</xdr:col>
      <xdr:colOff>561975</xdr:colOff>
      <xdr:row>4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4095750" y="381000"/>
          <a:ext cx="14954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5</xdr:col>
      <xdr:colOff>781050</xdr:colOff>
      <xdr:row>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924300" y="390525"/>
          <a:ext cx="14859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5</xdr:col>
      <xdr:colOff>781050</xdr:colOff>
      <xdr:row>4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3924300" y="390525"/>
          <a:ext cx="14859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</xdr:row>
      <xdr:rowOff>47625</xdr:rowOff>
    </xdr:from>
    <xdr:to>
      <xdr:col>7</xdr:col>
      <xdr:colOff>561975</xdr:colOff>
      <xdr:row>4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3228975" y="381000"/>
          <a:ext cx="11715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47625</xdr:rowOff>
    </xdr:from>
    <xdr:to>
      <xdr:col>7</xdr:col>
      <xdr:colOff>561975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705225" y="381000"/>
          <a:ext cx="14954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Knights XC 2010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workbookViewId="0" topLeftCell="E1">
      <selection activeCell="N11" sqref="N11"/>
    </sheetView>
  </sheetViews>
  <sheetFormatPr defaultColWidth="9.140625" defaultRowHeight="12.75"/>
  <cols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7.57421875" style="0" customWidth="1"/>
    <col min="13" max="13" width="12.57421875" style="0" customWidth="1"/>
  </cols>
  <sheetData>
    <row r="2" ht="13.5" thickBot="1"/>
    <row r="3" spans="2:12" ht="16.5" thickTop="1">
      <c r="B3" s="57" t="s">
        <v>111</v>
      </c>
      <c r="C3" s="46" t="s">
        <v>0</v>
      </c>
      <c r="D3" s="46"/>
      <c r="E3" s="46"/>
      <c r="F3" s="46"/>
      <c r="G3" s="46"/>
      <c r="H3" s="47"/>
      <c r="I3" s="58" t="s">
        <v>28</v>
      </c>
      <c r="J3" s="46"/>
      <c r="K3" s="46" t="s">
        <v>114</v>
      </c>
      <c r="L3" s="50"/>
    </row>
    <row r="4" spans="2:13" ht="15.75">
      <c r="B4" s="59" t="s">
        <v>67</v>
      </c>
      <c r="C4" s="2" t="s">
        <v>110</v>
      </c>
      <c r="D4" s="2"/>
      <c r="E4" s="2"/>
      <c r="F4" s="30" t="s">
        <v>14</v>
      </c>
      <c r="G4" s="2"/>
      <c r="H4" s="3"/>
      <c r="I4" s="39" t="s">
        <v>1</v>
      </c>
      <c r="J4" s="2" t="s">
        <v>1</v>
      </c>
      <c r="K4" s="2"/>
      <c r="L4" s="52"/>
      <c r="M4" s="15"/>
    </row>
    <row r="5" spans="2:13" ht="7.5" customHeight="1">
      <c r="B5" s="59"/>
      <c r="C5" s="2"/>
      <c r="D5" s="2"/>
      <c r="E5" s="2"/>
      <c r="F5" s="30"/>
      <c r="G5" s="2"/>
      <c r="H5" s="3"/>
      <c r="I5" s="39"/>
      <c r="J5" s="2"/>
      <c r="K5" s="2"/>
      <c r="L5" s="52"/>
      <c r="M5" s="15"/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73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 t="s">
        <v>113</v>
      </c>
    </row>
    <row r="7" spans="1:13" ht="21.75" customHeight="1" thickTop="1">
      <c r="A7" s="82"/>
      <c r="B7" s="5" t="s">
        <v>18</v>
      </c>
      <c r="C7" s="32">
        <v>0.2152777777777778</v>
      </c>
      <c r="D7" s="83">
        <f aca="true" t="shared" si="0" ref="D7:D16">+E7-C7</f>
        <v>0.2444444444444444</v>
      </c>
      <c r="E7" s="34">
        <v>0.4597222222222222</v>
      </c>
      <c r="F7" s="21">
        <f aca="true" t="shared" si="1" ref="F7:F15">+G7-E7</f>
        <v>0.2326388888888889</v>
      </c>
      <c r="G7" s="34">
        <v>0.6923611111111111</v>
      </c>
      <c r="H7" s="23">
        <f aca="true" t="shared" si="2" ref="H7:H15">+AVERAGE(D7,F7)</f>
        <v>0.23854166666666665</v>
      </c>
      <c r="I7" s="31">
        <v>0.7194444444444444</v>
      </c>
      <c r="J7" s="6">
        <f aca="true" t="shared" si="3" ref="J7:J15">AVERAGE(F7,D7,C7)</f>
        <v>0.23078703703703704</v>
      </c>
      <c r="K7" s="6">
        <f>(+I7/5194)*1000</f>
        <v>0.13851452530697814</v>
      </c>
      <c r="L7" s="84">
        <v>3</v>
      </c>
      <c r="M7" s="155">
        <f>(+I7/5194)*5000</f>
        <v>0.6925726265348906</v>
      </c>
    </row>
    <row r="8" spans="1:13" ht="21.75" customHeight="1">
      <c r="A8" s="82"/>
      <c r="B8" s="5" t="s">
        <v>42</v>
      </c>
      <c r="C8" s="22">
        <v>0.21805555555555556</v>
      </c>
      <c r="D8" s="21">
        <f t="shared" si="0"/>
        <v>0.2652777777777778</v>
      </c>
      <c r="E8" s="6">
        <v>0.48333333333333334</v>
      </c>
      <c r="F8" s="21">
        <f t="shared" si="1"/>
        <v>0.2312499999999999</v>
      </c>
      <c r="G8" s="6">
        <v>0.7145833333333332</v>
      </c>
      <c r="H8" s="23">
        <f t="shared" si="2"/>
        <v>0.24826388888888884</v>
      </c>
      <c r="I8" s="25">
        <v>0.7361111111111112</v>
      </c>
      <c r="J8" s="6">
        <f t="shared" si="3"/>
        <v>0.2381944444444444</v>
      </c>
      <c r="K8" s="6">
        <f aca="true" t="shared" si="4" ref="K8:K15">(+I8/5194)*1000</f>
        <v>0.1417233560090703</v>
      </c>
      <c r="L8" s="72">
        <v>6</v>
      </c>
      <c r="M8" s="155">
        <f aca="true" t="shared" si="5" ref="M8:M15">(+I8/5194)*5000</f>
        <v>0.7086167800453514</v>
      </c>
    </row>
    <row r="9" spans="1:13" ht="21.75" customHeight="1">
      <c r="A9" s="82"/>
      <c r="B9" s="5" t="s">
        <v>27</v>
      </c>
      <c r="C9" s="22">
        <v>0.21805555555555556</v>
      </c>
      <c r="D9" s="21">
        <f t="shared" si="0"/>
        <v>0.2652777777777778</v>
      </c>
      <c r="E9" s="6">
        <v>0.48333333333333334</v>
      </c>
      <c r="F9" s="21">
        <f t="shared" si="1"/>
        <v>0.23819444444444443</v>
      </c>
      <c r="G9" s="6">
        <v>0.7215277777777778</v>
      </c>
      <c r="H9" s="23">
        <f t="shared" si="2"/>
        <v>0.2517361111111111</v>
      </c>
      <c r="I9" s="24">
        <v>0.7451388888888889</v>
      </c>
      <c r="J9" s="6">
        <f t="shared" si="3"/>
        <v>0.24050925925925926</v>
      </c>
      <c r="K9" s="6">
        <f t="shared" si="4"/>
        <v>0.1434614726393702</v>
      </c>
      <c r="L9" s="72">
        <v>10</v>
      </c>
      <c r="M9" s="155">
        <f t="shared" si="5"/>
        <v>0.7173073631968511</v>
      </c>
    </row>
    <row r="10" spans="1:13" ht="21.75" customHeight="1">
      <c r="A10" s="82"/>
      <c r="B10" s="5" t="s">
        <v>51</v>
      </c>
      <c r="C10" s="22">
        <v>0.2354166666666667</v>
      </c>
      <c r="D10" s="21">
        <f t="shared" si="0"/>
        <v>0.2826388888888889</v>
      </c>
      <c r="E10" s="6">
        <v>0.5180555555555556</v>
      </c>
      <c r="F10" s="21">
        <f t="shared" si="1"/>
        <v>0.2416666666666667</v>
      </c>
      <c r="G10" s="6">
        <v>0.7597222222222223</v>
      </c>
      <c r="H10" s="23">
        <f t="shared" si="2"/>
        <v>0.2621527777777778</v>
      </c>
      <c r="I10" s="25">
        <v>0.7847222222222222</v>
      </c>
      <c r="J10" s="6">
        <f t="shared" si="3"/>
        <v>0.25324074074074077</v>
      </c>
      <c r="K10" s="6">
        <f t="shared" si="4"/>
        <v>0.15108244555683908</v>
      </c>
      <c r="L10" s="72">
        <v>37</v>
      </c>
      <c r="M10" s="155">
        <f t="shared" si="5"/>
        <v>0.7554122277841955</v>
      </c>
    </row>
    <row r="11" spans="1:13" ht="21.75" customHeight="1">
      <c r="A11" s="82"/>
      <c r="B11" s="5" t="s">
        <v>55</v>
      </c>
      <c r="C11" s="22">
        <v>0.2340277777777778</v>
      </c>
      <c r="D11" s="21">
        <f t="shared" si="0"/>
        <v>0.2798611111111111</v>
      </c>
      <c r="E11" s="6">
        <v>0.513888888888889</v>
      </c>
      <c r="F11" s="21">
        <f t="shared" si="1"/>
        <v>0.24583333333333335</v>
      </c>
      <c r="G11" s="6">
        <v>0.7597222222222223</v>
      </c>
      <c r="H11" s="23">
        <f t="shared" si="2"/>
        <v>0.26284722222222223</v>
      </c>
      <c r="I11" s="25">
        <v>0.7847222222222222</v>
      </c>
      <c r="J11" s="6">
        <f t="shared" si="3"/>
        <v>0.25324074074074077</v>
      </c>
      <c r="K11" s="6">
        <f t="shared" si="4"/>
        <v>0.15108244555683908</v>
      </c>
      <c r="L11" s="72">
        <v>36</v>
      </c>
      <c r="M11" s="155">
        <f t="shared" si="5"/>
        <v>0.7554122277841955</v>
      </c>
    </row>
    <row r="12" spans="1:13" ht="21.75" customHeight="1">
      <c r="A12" s="82"/>
      <c r="B12" s="5" t="s">
        <v>44</v>
      </c>
      <c r="C12" s="22">
        <v>0.22013888888888888</v>
      </c>
      <c r="D12" s="21">
        <f t="shared" si="0"/>
        <v>0.27638888888888885</v>
      </c>
      <c r="E12" s="6">
        <v>0.49652777777777773</v>
      </c>
      <c r="F12" s="21">
        <f t="shared" si="1"/>
        <v>0.26319444444444456</v>
      </c>
      <c r="G12" s="6">
        <v>0.7597222222222223</v>
      </c>
      <c r="H12" s="23">
        <f t="shared" si="2"/>
        <v>0.2697916666666667</v>
      </c>
      <c r="I12" s="25">
        <v>0.7888888888888889</v>
      </c>
      <c r="J12" s="6">
        <f t="shared" si="3"/>
        <v>0.25324074074074077</v>
      </c>
      <c r="K12" s="6">
        <f t="shared" si="4"/>
        <v>0.15188465323236214</v>
      </c>
      <c r="L12" s="72">
        <v>39</v>
      </c>
      <c r="M12" s="155">
        <f t="shared" si="5"/>
        <v>0.7594232661618107</v>
      </c>
    </row>
    <row r="13" spans="1:13" ht="21.75" customHeight="1">
      <c r="A13" s="82"/>
      <c r="B13" s="5" t="s">
        <v>106</v>
      </c>
      <c r="C13" s="22">
        <v>0.2354166666666667</v>
      </c>
      <c r="D13" s="21">
        <f t="shared" si="0"/>
        <v>0.28402777777777777</v>
      </c>
      <c r="E13" s="6">
        <v>0.5194444444444445</v>
      </c>
      <c r="F13" s="21">
        <f t="shared" si="1"/>
        <v>0.2694444444444444</v>
      </c>
      <c r="G13" s="6">
        <v>0.7888888888888889</v>
      </c>
      <c r="H13" s="23">
        <f t="shared" si="2"/>
        <v>0.27673611111111107</v>
      </c>
      <c r="I13" s="25">
        <v>0.813888888888889</v>
      </c>
      <c r="J13" s="6">
        <f t="shared" si="3"/>
        <v>0.26296296296296295</v>
      </c>
      <c r="K13" s="6">
        <f t="shared" si="4"/>
        <v>0.1566978992855004</v>
      </c>
      <c r="L13" s="72">
        <v>61</v>
      </c>
      <c r="M13" s="155">
        <f t="shared" si="5"/>
        <v>0.783489496427502</v>
      </c>
    </row>
    <row r="14" spans="1:13" ht="21.75" customHeight="1">
      <c r="A14" s="82"/>
      <c r="B14" s="5" t="s">
        <v>70</v>
      </c>
      <c r="C14" s="22">
        <v>0.24305555555555555</v>
      </c>
      <c r="D14" s="21">
        <f t="shared" si="0"/>
        <v>0.29861111111111105</v>
      </c>
      <c r="E14" s="6">
        <v>0.5416666666666666</v>
      </c>
      <c r="F14" s="21">
        <f t="shared" si="1"/>
        <v>0.2729166666666667</v>
      </c>
      <c r="G14" s="6">
        <v>0.8145833333333333</v>
      </c>
      <c r="H14" s="23">
        <f t="shared" si="2"/>
        <v>0.2857638888888889</v>
      </c>
      <c r="I14" s="25">
        <v>0.84375</v>
      </c>
      <c r="J14" s="6">
        <f t="shared" si="3"/>
        <v>0.27152777777777776</v>
      </c>
      <c r="K14" s="6">
        <f t="shared" si="4"/>
        <v>0.1624470542934155</v>
      </c>
      <c r="L14" s="72">
        <v>87</v>
      </c>
      <c r="M14" s="155">
        <f t="shared" si="5"/>
        <v>0.8122352714670774</v>
      </c>
    </row>
    <row r="15" spans="1:13" ht="21.75" customHeight="1">
      <c r="A15" s="82"/>
      <c r="B15" s="5" t="s">
        <v>22</v>
      </c>
      <c r="C15" s="22">
        <v>0.24027777777777778</v>
      </c>
      <c r="D15" s="21">
        <f t="shared" si="0"/>
        <v>0.31180555555555556</v>
      </c>
      <c r="E15" s="6">
        <v>0.5520833333333334</v>
      </c>
      <c r="F15" s="21">
        <f t="shared" si="1"/>
        <v>0.2729166666666666</v>
      </c>
      <c r="G15" s="6">
        <v>0.825</v>
      </c>
      <c r="H15" s="23">
        <f t="shared" si="2"/>
        <v>0.29236111111111107</v>
      </c>
      <c r="I15" s="25">
        <v>0.8513888888888889</v>
      </c>
      <c r="J15" s="6">
        <f t="shared" si="3"/>
        <v>0.27499999999999997</v>
      </c>
      <c r="K15" s="6">
        <f t="shared" si="4"/>
        <v>0.16391776836520772</v>
      </c>
      <c r="L15" s="72">
        <v>91</v>
      </c>
      <c r="M15" s="155">
        <f t="shared" si="5"/>
        <v>0.8195888418260386</v>
      </c>
    </row>
    <row r="16" spans="1:13" ht="21.75" customHeight="1">
      <c r="A16" s="82"/>
      <c r="B16" s="5" t="s">
        <v>43</v>
      </c>
      <c r="C16" s="22">
        <v>0.25</v>
      </c>
      <c r="D16" s="21">
        <f t="shared" si="0"/>
        <v>0.3243055555555555</v>
      </c>
      <c r="E16" s="6">
        <v>0.5743055555555555</v>
      </c>
      <c r="F16" s="21" t="s">
        <v>1</v>
      </c>
      <c r="G16" s="6"/>
      <c r="H16" s="23" t="s">
        <v>1</v>
      </c>
      <c r="I16" s="25" t="s">
        <v>109</v>
      </c>
      <c r="J16" s="6"/>
      <c r="K16" s="6"/>
      <c r="L16" s="72" t="s">
        <v>1</v>
      </c>
      <c r="M16" s="16"/>
    </row>
    <row r="17" spans="2:13" ht="15.75">
      <c r="B17" s="5"/>
      <c r="C17" s="22"/>
      <c r="D17" s="21"/>
      <c r="E17" s="6"/>
      <c r="F17" s="21"/>
      <c r="G17" s="6"/>
      <c r="H17" s="23"/>
      <c r="I17" s="25"/>
      <c r="J17" s="6"/>
      <c r="K17" s="6"/>
      <c r="L17" s="53"/>
      <c r="M17" s="16"/>
    </row>
    <row r="18" spans="2:12" ht="16.5" thickBot="1">
      <c r="B18" s="70" t="s">
        <v>20</v>
      </c>
      <c r="C18" s="65" t="s">
        <v>10</v>
      </c>
      <c r="D18" s="65" t="s">
        <v>3</v>
      </c>
      <c r="E18" s="27" t="s">
        <v>15</v>
      </c>
      <c r="F18" s="66" t="s">
        <v>32</v>
      </c>
      <c r="G18" s="26"/>
      <c r="H18" s="28"/>
      <c r="I18" s="67" t="s">
        <v>4</v>
      </c>
      <c r="J18" s="29" t="s">
        <v>5</v>
      </c>
      <c r="K18" s="36" t="s">
        <v>6</v>
      </c>
      <c r="L18" s="61" t="s">
        <v>48</v>
      </c>
    </row>
    <row r="19" spans="1:12" ht="18.75" customHeight="1" thickTop="1">
      <c r="A19" s="82"/>
      <c r="B19" s="5" t="s">
        <v>45</v>
      </c>
      <c r="C19" s="22">
        <v>0.25</v>
      </c>
      <c r="D19" s="21">
        <f aca="true" t="shared" si="6" ref="D19:D29">+E19-C19</f>
        <v>0.27083333333333337</v>
      </c>
      <c r="E19" s="6">
        <v>0.5208333333333334</v>
      </c>
      <c r="F19" s="21">
        <f aca="true" t="shared" si="7" ref="F19:F29">+I19-E19</f>
        <v>0.12708333333333333</v>
      </c>
      <c r="G19" s="6"/>
      <c r="H19" s="13"/>
      <c r="I19" s="25">
        <v>0.6479166666666667</v>
      </c>
      <c r="J19" s="6">
        <f>AVERAGE(D19,C19)</f>
        <v>0.2604166666666667</v>
      </c>
      <c r="K19" s="6">
        <f>(+I19/4000)*1000</f>
        <v>0.16197916666666667</v>
      </c>
      <c r="L19" s="74">
        <v>11</v>
      </c>
    </row>
    <row r="20" spans="1:12" ht="18.75" customHeight="1">
      <c r="A20" s="82"/>
      <c r="B20" s="5" t="s">
        <v>60</v>
      </c>
      <c r="C20" s="22">
        <v>0.2534722222222222</v>
      </c>
      <c r="D20" s="21">
        <f t="shared" si="6"/>
        <v>0.27569444444444446</v>
      </c>
      <c r="E20" s="6">
        <v>0.5291666666666667</v>
      </c>
      <c r="F20" s="21">
        <f t="shared" si="7"/>
        <v>0.1201388888888889</v>
      </c>
      <c r="G20" s="6"/>
      <c r="H20" s="13"/>
      <c r="I20" s="25">
        <v>0.6493055555555556</v>
      </c>
      <c r="J20" s="6">
        <f aca="true" t="shared" si="8" ref="J20:J29">AVERAGE(D20,C20)</f>
        <v>0.26458333333333334</v>
      </c>
      <c r="K20" s="6">
        <f aca="true" t="shared" si="9" ref="K20:K29">(+I20/4000)*1000</f>
        <v>0.1623263888888889</v>
      </c>
      <c r="L20" s="74">
        <v>17</v>
      </c>
    </row>
    <row r="21" spans="1:12" ht="18.75" customHeight="1">
      <c r="A21" s="82"/>
      <c r="B21" s="5" t="s">
        <v>63</v>
      </c>
      <c r="C21" s="22">
        <v>0.2465277777777778</v>
      </c>
      <c r="D21" s="21">
        <f t="shared" si="6"/>
        <v>0.2895833333333333</v>
      </c>
      <c r="E21" s="6">
        <v>0.5361111111111111</v>
      </c>
      <c r="F21" s="21">
        <f t="shared" si="7"/>
        <v>0.1333333333333333</v>
      </c>
      <c r="G21" s="6"/>
      <c r="H21" s="13"/>
      <c r="I21" s="25">
        <v>0.6694444444444444</v>
      </c>
      <c r="J21" s="6">
        <f t="shared" si="8"/>
        <v>0.26805555555555555</v>
      </c>
      <c r="K21" s="6">
        <f t="shared" si="9"/>
        <v>0.1673611111111111</v>
      </c>
      <c r="L21" s="74">
        <v>21</v>
      </c>
    </row>
    <row r="22" spans="1:15" ht="18.75" customHeight="1">
      <c r="A22" s="82"/>
      <c r="B22" s="5" t="s">
        <v>79</v>
      </c>
      <c r="C22" s="22">
        <v>0.2520833333333333</v>
      </c>
      <c r="D22" s="21">
        <f t="shared" si="6"/>
        <v>0.2944444444444445</v>
      </c>
      <c r="E22" s="6">
        <v>0.5465277777777778</v>
      </c>
      <c r="F22" s="21">
        <f t="shared" si="7"/>
        <v>0.13888888888888884</v>
      </c>
      <c r="G22" s="20"/>
      <c r="H22" s="19"/>
      <c r="I22" s="25">
        <v>0.6854166666666667</v>
      </c>
      <c r="J22" s="6">
        <f t="shared" si="8"/>
        <v>0.2732638888888889</v>
      </c>
      <c r="K22" s="6">
        <f t="shared" si="9"/>
        <v>0.17135416666666667</v>
      </c>
      <c r="L22" s="74">
        <v>57</v>
      </c>
      <c r="N22">
        <v>5000</v>
      </c>
      <c r="O22">
        <f>+(N22/N23)*O23</f>
        <v>5241.935483870967</v>
      </c>
    </row>
    <row r="23" spans="1:15" ht="18.75" customHeight="1">
      <c r="A23" s="82"/>
      <c r="B23" s="5" t="s">
        <v>64</v>
      </c>
      <c r="C23" s="22">
        <v>0.2576388888888889</v>
      </c>
      <c r="D23" s="21">
        <f t="shared" si="6"/>
        <v>0.29791666666666666</v>
      </c>
      <c r="E23" s="6">
        <v>0.5555555555555556</v>
      </c>
      <c r="F23" s="21">
        <f t="shared" si="7"/>
        <v>0.13749999999999996</v>
      </c>
      <c r="G23" s="6"/>
      <c r="H23" s="13"/>
      <c r="I23" s="25">
        <v>0.6930555555555555</v>
      </c>
      <c r="J23" s="6">
        <f t="shared" si="8"/>
        <v>0.2777777777777778</v>
      </c>
      <c r="K23" s="6">
        <f t="shared" si="9"/>
        <v>0.17326388888888888</v>
      </c>
      <c r="L23" s="74">
        <v>44</v>
      </c>
      <c r="N23">
        <v>3.1</v>
      </c>
      <c r="O23">
        <v>3.25</v>
      </c>
    </row>
    <row r="24" spans="1:12" ht="18.75" customHeight="1">
      <c r="A24" s="82"/>
      <c r="B24" s="5" t="s">
        <v>46</v>
      </c>
      <c r="C24" s="22">
        <v>0.2708333333333333</v>
      </c>
      <c r="D24" s="21">
        <f t="shared" si="6"/>
        <v>0.3131944444444445</v>
      </c>
      <c r="E24" s="6">
        <v>0.5840277777777778</v>
      </c>
      <c r="F24" s="21">
        <f t="shared" si="7"/>
        <v>0.15069444444444435</v>
      </c>
      <c r="G24" s="20"/>
      <c r="H24" s="19"/>
      <c r="I24" s="25">
        <v>0.7347222222222222</v>
      </c>
      <c r="J24" s="6">
        <f t="shared" si="8"/>
        <v>0.2920138888888889</v>
      </c>
      <c r="K24" s="6">
        <f t="shared" si="9"/>
        <v>0.18368055555555554</v>
      </c>
      <c r="L24" s="74">
        <v>82</v>
      </c>
    </row>
    <row r="25" spans="1:12" ht="18.75" customHeight="1">
      <c r="A25" s="82"/>
      <c r="B25" s="5" t="s">
        <v>24</v>
      </c>
      <c r="C25" s="22">
        <v>0.2736111111111111</v>
      </c>
      <c r="D25" s="21">
        <f t="shared" si="6"/>
        <v>0.32083333333333336</v>
      </c>
      <c r="E25" s="6">
        <v>0.5944444444444444</v>
      </c>
      <c r="F25" s="21">
        <f t="shared" si="7"/>
        <v>0.14513888888888893</v>
      </c>
      <c r="G25" s="20"/>
      <c r="H25" s="19"/>
      <c r="I25" s="25">
        <v>0.7395833333333334</v>
      </c>
      <c r="J25" s="6">
        <f t="shared" si="8"/>
        <v>0.2972222222222222</v>
      </c>
      <c r="K25" s="6">
        <f t="shared" si="9"/>
        <v>0.18489583333333334</v>
      </c>
      <c r="L25" s="74">
        <v>85</v>
      </c>
    </row>
    <row r="26" spans="1:12" ht="18.75" customHeight="1">
      <c r="A26" s="82"/>
      <c r="B26" s="5" t="s">
        <v>68</v>
      </c>
      <c r="C26" s="22">
        <v>0.28680555555555554</v>
      </c>
      <c r="D26" s="21">
        <f t="shared" si="6"/>
        <v>0.3270833333333333</v>
      </c>
      <c r="E26" s="6">
        <v>0.6138888888888888</v>
      </c>
      <c r="F26" s="21">
        <f t="shared" si="7"/>
        <v>0.1562500000000001</v>
      </c>
      <c r="G26" s="20"/>
      <c r="H26" s="19"/>
      <c r="I26" s="25">
        <v>0.7701388888888889</v>
      </c>
      <c r="J26" s="6">
        <f t="shared" si="8"/>
        <v>0.3069444444444444</v>
      </c>
      <c r="K26" s="6">
        <f t="shared" si="9"/>
        <v>0.19253472222222223</v>
      </c>
      <c r="L26" s="74">
        <v>112</v>
      </c>
    </row>
    <row r="27" spans="1:12" ht="18.75" customHeight="1">
      <c r="A27" s="82"/>
      <c r="B27" s="5" t="s">
        <v>107</v>
      </c>
      <c r="C27" s="22">
        <v>0.2902777777777778</v>
      </c>
      <c r="D27" s="21">
        <f t="shared" si="6"/>
        <v>0.3347222222222222</v>
      </c>
      <c r="E27" s="6">
        <v>0.625</v>
      </c>
      <c r="F27" s="21">
        <f t="shared" si="7"/>
        <v>0.15833333333333333</v>
      </c>
      <c r="G27" s="6"/>
      <c r="H27" s="13"/>
      <c r="I27" s="25">
        <v>0.7833333333333333</v>
      </c>
      <c r="J27" s="6">
        <f t="shared" si="8"/>
        <v>0.3125</v>
      </c>
      <c r="K27" s="6">
        <f t="shared" si="9"/>
        <v>0.19583333333333333</v>
      </c>
      <c r="L27" s="74">
        <v>118</v>
      </c>
    </row>
    <row r="28" spans="1:12" ht="18.75" customHeight="1">
      <c r="A28" s="82"/>
      <c r="B28" s="5" t="s">
        <v>108</v>
      </c>
      <c r="C28" s="22">
        <v>0.3090277777777778</v>
      </c>
      <c r="D28" s="21">
        <f t="shared" si="6"/>
        <v>0.3416666666666667</v>
      </c>
      <c r="E28" s="6">
        <v>0.6506944444444445</v>
      </c>
      <c r="F28" s="21">
        <f t="shared" si="7"/>
        <v>0.13958333333333328</v>
      </c>
      <c r="G28" s="6"/>
      <c r="H28" s="13"/>
      <c r="I28" s="68">
        <v>0.7902777777777777</v>
      </c>
      <c r="J28" s="6">
        <f t="shared" si="8"/>
        <v>0.32534722222222223</v>
      </c>
      <c r="K28" s="6">
        <f t="shared" si="9"/>
        <v>0.19756944444444444</v>
      </c>
      <c r="L28" s="74">
        <v>122</v>
      </c>
    </row>
    <row r="29" spans="1:12" ht="18.75" customHeight="1">
      <c r="A29" s="82"/>
      <c r="B29" s="5" t="s">
        <v>25</v>
      </c>
      <c r="C29" s="22">
        <v>0.2916666666666667</v>
      </c>
      <c r="D29" s="21">
        <f t="shared" si="6"/>
        <v>0.3805555555555555</v>
      </c>
      <c r="E29" s="6">
        <v>0.6722222222222222</v>
      </c>
      <c r="F29" s="21">
        <f t="shared" si="7"/>
        <v>0.17013888888888884</v>
      </c>
      <c r="G29" s="20"/>
      <c r="H29" s="19"/>
      <c r="I29" s="68">
        <v>0.842361111111111</v>
      </c>
      <c r="J29" s="6">
        <f t="shared" si="8"/>
        <v>0.3361111111111111</v>
      </c>
      <c r="K29" s="6">
        <f t="shared" si="9"/>
        <v>0.21059027777777775</v>
      </c>
      <c r="L29" s="74">
        <v>139</v>
      </c>
    </row>
    <row r="30" spans="1:12" ht="18.75" customHeight="1">
      <c r="A30" s="82"/>
      <c r="B30" s="5"/>
      <c r="C30" s="22"/>
      <c r="D30" s="21"/>
      <c r="E30" s="6"/>
      <c r="F30" s="21"/>
      <c r="G30" s="20"/>
      <c r="H30" s="19"/>
      <c r="I30" s="68"/>
      <c r="J30" s="6"/>
      <c r="K30" s="6"/>
      <c r="L30" s="74"/>
    </row>
    <row r="31" spans="2:12" ht="13.5" thickBot="1">
      <c r="B31" s="14"/>
      <c r="C31" s="62"/>
      <c r="D31" s="63"/>
      <c r="E31" s="63"/>
      <c r="F31" s="63"/>
      <c r="G31" s="63"/>
      <c r="H31" s="11"/>
      <c r="I31" s="64"/>
      <c r="J31" s="63"/>
      <c r="K31" s="63"/>
      <c r="L31" s="56"/>
    </row>
    <row r="32" ht="13.5" thickTop="1"/>
  </sheetData>
  <printOptions/>
  <pageMargins left="0.5" right="0.5" top="0.5" bottom="0.5" header="0.5" footer="0.5"/>
  <pageSetup fitToHeight="1" fitToWidth="1" horizontalDpi="600" verticalDpi="600" orientation="portrait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9"/>
  <sheetViews>
    <sheetView workbookViewId="0" topLeftCell="A1">
      <selection activeCell="D8" sqref="D8:K8"/>
    </sheetView>
  </sheetViews>
  <sheetFormatPr defaultColWidth="9.140625" defaultRowHeight="12.75"/>
  <cols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</cols>
  <sheetData>
    <row r="2" ht="13.5" thickBot="1"/>
    <row r="3" spans="2:12" ht="16.5" thickTop="1">
      <c r="B3" s="57" t="s">
        <v>142</v>
      </c>
      <c r="C3" s="46" t="s">
        <v>78</v>
      </c>
      <c r="D3" s="46"/>
      <c r="E3" s="46"/>
      <c r="F3" s="46"/>
      <c r="G3" s="46"/>
      <c r="H3" s="47"/>
      <c r="I3" s="58" t="s">
        <v>72</v>
      </c>
      <c r="J3" s="46"/>
      <c r="K3" s="95"/>
      <c r="L3" s="50"/>
    </row>
    <row r="4" spans="2:13" ht="15.75">
      <c r="B4" s="59" t="s">
        <v>67</v>
      </c>
      <c r="C4" s="2"/>
      <c r="D4" s="2"/>
      <c r="E4" s="2"/>
      <c r="F4" s="30" t="s">
        <v>1</v>
      </c>
      <c r="G4" s="2"/>
      <c r="H4" s="3"/>
      <c r="I4" s="39" t="s">
        <v>1</v>
      </c>
      <c r="J4" s="2" t="s">
        <v>1</v>
      </c>
      <c r="K4" s="2"/>
      <c r="L4" s="52"/>
      <c r="M4" s="15"/>
    </row>
    <row r="5" spans="2:13" ht="12.75" customHeight="1">
      <c r="B5" s="59"/>
      <c r="C5" s="2"/>
      <c r="D5" s="2"/>
      <c r="E5" s="2"/>
      <c r="F5" s="30"/>
      <c r="G5" s="2" t="s">
        <v>1</v>
      </c>
      <c r="H5" s="3"/>
      <c r="I5" s="39"/>
      <c r="J5" s="2"/>
      <c r="K5" s="2"/>
      <c r="L5" s="52"/>
      <c r="M5" s="15"/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37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/>
    </row>
    <row r="7" spans="1:13" ht="21.75" customHeight="1" thickTop="1">
      <c r="A7" s="82"/>
      <c r="B7" s="5" t="s">
        <v>65</v>
      </c>
      <c r="C7" s="32">
        <v>0.2569444444444445</v>
      </c>
      <c r="D7" s="21">
        <f aca="true" t="shared" si="0" ref="D7:D16">+E7-C7</f>
        <v>0.27152777777777776</v>
      </c>
      <c r="E7" s="6">
        <v>0.5284722222222222</v>
      </c>
      <c r="F7" s="21">
        <f aca="true" t="shared" si="1" ref="F7:F16">+G7-E7</f>
        <v>0.27361111111111114</v>
      </c>
      <c r="G7" s="6">
        <v>0.8020833333333334</v>
      </c>
      <c r="H7" s="23">
        <f aca="true" t="shared" si="2" ref="H7:H16">+AVERAGE(D7,F7)</f>
        <v>0.2725694444444444</v>
      </c>
      <c r="I7" s="42">
        <v>0.8284722222222222</v>
      </c>
      <c r="J7" s="6">
        <f aca="true" t="shared" si="3" ref="J7:J16">(+I7/5000)*1600</f>
        <v>0.2651111111111111</v>
      </c>
      <c r="K7" s="6">
        <f aca="true" t="shared" si="4" ref="K7:K16">(+I7/5000)*1000</f>
        <v>0.16569444444444445</v>
      </c>
      <c r="L7" s="84">
        <v>1</v>
      </c>
      <c r="M7" s="16" t="s">
        <v>1</v>
      </c>
    </row>
    <row r="8" spans="1:13" ht="21.75" customHeight="1">
      <c r="A8" s="82"/>
      <c r="B8" s="5" t="s">
        <v>50</v>
      </c>
      <c r="C8" s="22">
        <v>0.28541666666666665</v>
      </c>
      <c r="D8" s="21">
        <f t="shared" si="0"/>
        <v>0.3222222222222223</v>
      </c>
      <c r="E8" s="6">
        <v>0.607638888888889</v>
      </c>
      <c r="F8" s="21">
        <f t="shared" si="1"/>
        <v>0.32986111111111105</v>
      </c>
      <c r="G8" s="6">
        <v>0.9375</v>
      </c>
      <c r="H8" s="23">
        <f t="shared" si="2"/>
        <v>0.3260416666666667</v>
      </c>
      <c r="I8" s="25">
        <v>0.9694444444444444</v>
      </c>
      <c r="J8" s="6">
        <f t="shared" si="3"/>
        <v>0.31022222222222223</v>
      </c>
      <c r="K8" s="6">
        <f t="shared" si="4"/>
        <v>0.1938888888888889</v>
      </c>
      <c r="L8" s="72">
        <v>13</v>
      </c>
      <c r="M8" s="16"/>
    </row>
    <row r="9" spans="1:13" ht="21.75" customHeight="1">
      <c r="A9" s="82"/>
      <c r="B9" s="5" t="s">
        <v>12</v>
      </c>
      <c r="C9" s="22">
        <v>0.28611111111111115</v>
      </c>
      <c r="D9" s="21">
        <f t="shared" si="0"/>
        <v>0.3368055555555555</v>
      </c>
      <c r="E9" s="6">
        <v>0.6229166666666667</v>
      </c>
      <c r="F9" s="21">
        <f t="shared" si="1"/>
        <v>0.3375</v>
      </c>
      <c r="G9" s="6">
        <v>0.9604166666666667</v>
      </c>
      <c r="H9" s="23">
        <f t="shared" si="2"/>
        <v>0.33715277777777775</v>
      </c>
      <c r="I9" s="25">
        <v>0.9888888888888889</v>
      </c>
      <c r="J9" s="6">
        <f t="shared" si="3"/>
        <v>0.3164444444444445</v>
      </c>
      <c r="K9" s="6">
        <f t="shared" si="4"/>
        <v>0.19777777777777777</v>
      </c>
      <c r="L9" s="72">
        <v>17</v>
      </c>
      <c r="M9" s="16"/>
    </row>
    <row r="10" spans="1:13" ht="21.75" customHeight="1">
      <c r="A10" s="82"/>
      <c r="B10" s="5" t="s">
        <v>53</v>
      </c>
      <c r="C10" s="22">
        <v>0.2986111111111111</v>
      </c>
      <c r="D10" s="21">
        <f t="shared" si="0"/>
        <v>0.3368055555555555</v>
      </c>
      <c r="E10" s="6">
        <v>0.6354166666666666</v>
      </c>
      <c r="F10" s="21">
        <f t="shared" si="1"/>
        <v>0.3319444444444444</v>
      </c>
      <c r="G10" s="6">
        <v>0.967361111111111</v>
      </c>
      <c r="H10" s="23">
        <f t="shared" si="2"/>
        <v>0.334375</v>
      </c>
      <c r="I10" s="25">
        <v>0.9930555555555555</v>
      </c>
      <c r="J10" s="6">
        <f t="shared" si="3"/>
        <v>0.31777777777777777</v>
      </c>
      <c r="K10" s="6">
        <f t="shared" si="4"/>
        <v>0.1986111111111111</v>
      </c>
      <c r="L10" s="72">
        <v>19</v>
      </c>
      <c r="M10" s="16"/>
    </row>
    <row r="11" spans="1:13" ht="21.75" customHeight="1">
      <c r="A11" s="82"/>
      <c r="B11" s="5" t="s">
        <v>57</v>
      </c>
      <c r="C11" s="22">
        <v>0.2986111111111111</v>
      </c>
      <c r="D11" s="21">
        <f t="shared" si="0"/>
        <v>0.3368055555555555</v>
      </c>
      <c r="E11" s="6">
        <v>0.6354166666666666</v>
      </c>
      <c r="F11" s="21">
        <f t="shared" si="1"/>
        <v>0.3319444444444444</v>
      </c>
      <c r="G11" s="6">
        <v>0.967361111111111</v>
      </c>
      <c r="H11" s="23">
        <f t="shared" si="2"/>
        <v>0.334375</v>
      </c>
      <c r="I11" s="24">
        <v>0.9944444444444445</v>
      </c>
      <c r="J11" s="6">
        <f t="shared" si="3"/>
        <v>0.31822222222222224</v>
      </c>
      <c r="K11" s="6">
        <f t="shared" si="4"/>
        <v>0.1988888888888889</v>
      </c>
      <c r="L11" s="72">
        <v>21</v>
      </c>
      <c r="M11" s="16"/>
    </row>
    <row r="12" spans="1:13" ht="21.75" customHeight="1">
      <c r="A12" s="82"/>
      <c r="B12" s="5" t="s">
        <v>41</v>
      </c>
      <c r="C12" s="22">
        <v>0.3055555555555555</v>
      </c>
      <c r="D12" s="21">
        <f t="shared" si="0"/>
        <v>0.34375000000000006</v>
      </c>
      <c r="E12" s="6">
        <v>0.6493055555555556</v>
      </c>
      <c r="F12" s="21">
        <f t="shared" si="1"/>
        <v>0.3451388888888889</v>
      </c>
      <c r="G12" s="98" t="s">
        <v>158</v>
      </c>
      <c r="H12" s="23">
        <f t="shared" si="2"/>
        <v>0.34444444444444444</v>
      </c>
      <c r="I12" s="24" t="s">
        <v>154</v>
      </c>
      <c r="J12" s="6">
        <f t="shared" si="3"/>
        <v>0.32733333333333337</v>
      </c>
      <c r="K12" s="6">
        <f t="shared" si="4"/>
        <v>0.20458333333333334</v>
      </c>
      <c r="L12" s="72">
        <v>26</v>
      </c>
      <c r="M12" s="16"/>
    </row>
    <row r="13" spans="1:13" ht="21.75" customHeight="1">
      <c r="A13" s="82"/>
      <c r="B13" s="5" t="s">
        <v>54</v>
      </c>
      <c r="C13" s="22">
        <v>0.3055555555555555</v>
      </c>
      <c r="D13" s="21">
        <f t="shared" si="0"/>
        <v>0.34375000000000006</v>
      </c>
      <c r="E13" s="6">
        <v>0.6493055555555556</v>
      </c>
      <c r="F13" s="21">
        <f t="shared" si="1"/>
        <v>0.3486111111111111</v>
      </c>
      <c r="G13" s="6">
        <v>0.9979166666666667</v>
      </c>
      <c r="H13" s="23">
        <f t="shared" si="2"/>
        <v>0.3461805555555556</v>
      </c>
      <c r="I13" s="24" t="s">
        <v>152</v>
      </c>
      <c r="J13" s="6">
        <f t="shared" si="3"/>
        <v>0.3297777777777778</v>
      </c>
      <c r="K13" s="6">
        <f t="shared" si="4"/>
        <v>0.20611111111111113</v>
      </c>
      <c r="L13" s="72">
        <v>29</v>
      </c>
      <c r="M13" s="16"/>
    </row>
    <row r="14" spans="1:12" ht="18.75" customHeight="1">
      <c r="A14" s="82"/>
      <c r="B14" s="5" t="s">
        <v>102</v>
      </c>
      <c r="C14" s="22">
        <v>0.32083333333333336</v>
      </c>
      <c r="D14" s="21">
        <f t="shared" si="0"/>
        <v>0.3513888888888888</v>
      </c>
      <c r="E14" s="6">
        <v>0.6722222222222222</v>
      </c>
      <c r="F14" s="21">
        <f t="shared" si="1"/>
        <v>0.3423611111111112</v>
      </c>
      <c r="G14" s="98" t="s">
        <v>156</v>
      </c>
      <c r="H14" s="23">
        <f t="shared" si="2"/>
        <v>0.34687500000000004</v>
      </c>
      <c r="I14" s="24" t="s">
        <v>151</v>
      </c>
      <c r="J14" s="6">
        <f t="shared" si="3"/>
        <v>0.33422222222222225</v>
      </c>
      <c r="K14" s="6">
        <f t="shared" si="4"/>
        <v>0.2088888888888889</v>
      </c>
      <c r="L14" s="74">
        <v>32</v>
      </c>
    </row>
    <row r="15" spans="1:12" ht="18.75" customHeight="1">
      <c r="A15" s="82"/>
      <c r="B15" s="5" t="s">
        <v>141</v>
      </c>
      <c r="C15" s="22">
        <v>0.3215277777777778</v>
      </c>
      <c r="D15" s="21">
        <f t="shared" si="0"/>
        <v>0.37013888888888896</v>
      </c>
      <c r="E15" s="6">
        <v>0.6916666666666668</v>
      </c>
      <c r="F15" s="21">
        <f t="shared" si="1"/>
        <v>0.3569444444444444</v>
      </c>
      <c r="G15" s="98" t="s">
        <v>159</v>
      </c>
      <c r="H15" s="23">
        <f t="shared" si="2"/>
        <v>0.36354166666666665</v>
      </c>
      <c r="I15" s="24" t="s">
        <v>155</v>
      </c>
      <c r="J15" s="6">
        <f t="shared" si="3"/>
        <v>0.346</v>
      </c>
      <c r="K15" s="6">
        <f t="shared" si="4"/>
        <v>0.21625</v>
      </c>
      <c r="L15" s="74">
        <v>37</v>
      </c>
    </row>
    <row r="16" spans="1:12" ht="18.75" customHeight="1">
      <c r="A16" s="82"/>
      <c r="B16" s="5" t="s">
        <v>101</v>
      </c>
      <c r="C16" s="22">
        <v>0.3229166666666667</v>
      </c>
      <c r="D16" s="21">
        <f t="shared" si="0"/>
        <v>0.37361111111111106</v>
      </c>
      <c r="E16" s="6">
        <v>0.6965277777777777</v>
      </c>
      <c r="F16" s="21">
        <f t="shared" si="1"/>
        <v>0.36458333333333337</v>
      </c>
      <c r="G16" s="98" t="s">
        <v>157</v>
      </c>
      <c r="H16" s="23">
        <f t="shared" si="2"/>
        <v>0.3690972222222222</v>
      </c>
      <c r="I16" s="24" t="s">
        <v>153</v>
      </c>
      <c r="J16" s="6">
        <f t="shared" si="3"/>
        <v>0.3484444444444444</v>
      </c>
      <c r="K16" s="6">
        <f t="shared" si="4"/>
        <v>0.21777777777777776</v>
      </c>
      <c r="L16" s="74">
        <v>39</v>
      </c>
    </row>
    <row r="17" spans="1:12" ht="18.75" customHeight="1">
      <c r="A17" s="82"/>
      <c r="B17" s="5"/>
      <c r="C17" s="22"/>
      <c r="D17" s="71"/>
      <c r="E17" s="6"/>
      <c r="F17" s="21"/>
      <c r="G17" s="6"/>
      <c r="H17" s="23"/>
      <c r="I17" s="24"/>
      <c r="J17" s="6"/>
      <c r="K17" s="6"/>
      <c r="L17" s="74"/>
    </row>
    <row r="18" spans="1:12" ht="18.75" customHeight="1">
      <c r="A18" s="82"/>
      <c r="B18" s="5" t="s">
        <v>1</v>
      </c>
      <c r="C18" s="22"/>
      <c r="D18" s="71"/>
      <c r="E18" s="6"/>
      <c r="F18" s="21"/>
      <c r="G18" s="6"/>
      <c r="H18" s="23"/>
      <c r="I18" s="24"/>
      <c r="J18" s="6"/>
      <c r="K18" s="6"/>
      <c r="L18" s="74"/>
    </row>
    <row r="19" spans="2:12" ht="13.5" thickBot="1">
      <c r="B19" s="14"/>
      <c r="C19" s="62"/>
      <c r="D19" s="63"/>
      <c r="E19" s="63"/>
      <c r="F19" s="63"/>
      <c r="G19" s="63"/>
      <c r="H19" s="11"/>
      <c r="I19" s="64"/>
      <c r="J19" s="63"/>
      <c r="K19" s="63"/>
      <c r="L19" s="56"/>
    </row>
    <row r="20" ht="13.5" thickTop="1"/>
  </sheetData>
  <printOptions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7"/>
  <sheetViews>
    <sheetView workbookViewId="0" topLeftCell="A4">
      <selection activeCell="C9" sqref="C9:L9"/>
    </sheetView>
  </sheetViews>
  <sheetFormatPr defaultColWidth="9.140625" defaultRowHeight="12.75"/>
  <cols>
    <col min="1" max="1" width="5.57421875" style="0" customWidth="1"/>
    <col min="2" max="2" width="18.57421875" style="0" customWidth="1"/>
    <col min="4" max="4" width="11.140625" style="0" customWidth="1"/>
    <col min="6" max="6" width="9.421875" style="0" customWidth="1"/>
    <col min="8" max="8" width="9.5742187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  <col min="13" max="13" width="12.8515625" style="0" customWidth="1"/>
  </cols>
  <sheetData>
    <row r="2" ht="13.5" thickBot="1"/>
    <row r="3" spans="2:12" ht="16.5" thickTop="1">
      <c r="B3" s="57" t="s">
        <v>160</v>
      </c>
      <c r="C3" s="46" t="s">
        <v>82</v>
      </c>
      <c r="D3" s="46"/>
      <c r="E3" s="46"/>
      <c r="F3" s="46"/>
      <c r="G3" s="46"/>
      <c r="H3" s="47"/>
      <c r="I3" s="58" t="s">
        <v>163</v>
      </c>
      <c r="J3" s="46"/>
      <c r="K3" s="95"/>
      <c r="L3" s="50"/>
    </row>
    <row r="4" spans="2:13" ht="15.75">
      <c r="B4" s="59" t="s">
        <v>67</v>
      </c>
      <c r="C4" s="2"/>
      <c r="D4" s="2"/>
      <c r="E4" s="2"/>
      <c r="F4" s="30" t="s">
        <v>1</v>
      </c>
      <c r="G4" s="2"/>
      <c r="H4" s="3"/>
      <c r="I4" s="39" t="s">
        <v>166</v>
      </c>
      <c r="J4" s="2"/>
      <c r="K4" s="2"/>
      <c r="L4" s="52"/>
      <c r="M4" s="15"/>
    </row>
    <row r="5" spans="2:13" ht="15.75" customHeight="1">
      <c r="B5" s="59"/>
      <c r="C5" s="2"/>
      <c r="D5" s="2"/>
      <c r="E5" s="2"/>
      <c r="F5" s="30"/>
      <c r="G5" s="2" t="s">
        <v>1</v>
      </c>
      <c r="H5" s="3"/>
      <c r="I5" s="39" t="s">
        <v>165</v>
      </c>
      <c r="J5" s="2"/>
      <c r="K5" s="2"/>
      <c r="L5" s="52"/>
      <c r="M5" s="15"/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73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/>
    </row>
    <row r="7" spans="1:13" ht="27" customHeight="1" thickTop="1">
      <c r="A7" s="82"/>
      <c r="B7" s="5" t="s">
        <v>42</v>
      </c>
      <c r="C7" s="22">
        <v>0.21805555555555556</v>
      </c>
      <c r="D7" s="21">
        <f aca="true" t="shared" si="0" ref="D7:D15">+E7-C7</f>
        <v>0.23472222222222222</v>
      </c>
      <c r="E7" s="6">
        <v>0.4527777777777778</v>
      </c>
      <c r="F7" s="21">
        <f aca="true" t="shared" si="1" ref="F7:F15">+G7-E7</f>
        <v>0.22083333333333338</v>
      </c>
      <c r="G7" s="6">
        <v>0.6736111111111112</v>
      </c>
      <c r="H7" s="23">
        <f aca="true" t="shared" si="2" ref="H7:H15">+AVERAGE(D7,F7)</f>
        <v>0.2277777777777778</v>
      </c>
      <c r="I7" s="25">
        <v>0.68125</v>
      </c>
      <c r="J7" s="6">
        <f aca="true" t="shared" si="3" ref="J7:J15">(+I7/5000)*1600</f>
        <v>0.218</v>
      </c>
      <c r="K7" s="6">
        <f aca="true" t="shared" si="4" ref="K7:K15">(+I7/5000)*1000</f>
        <v>0.13625</v>
      </c>
      <c r="L7" s="79">
        <v>3</v>
      </c>
      <c r="M7" s="16" t="s">
        <v>1</v>
      </c>
    </row>
    <row r="8" spans="1:13" ht="27" customHeight="1">
      <c r="A8" s="82"/>
      <c r="B8" s="5" t="s">
        <v>18</v>
      </c>
      <c r="C8" s="22">
        <v>0.21805555555555556</v>
      </c>
      <c r="D8" s="21">
        <f t="shared" si="0"/>
        <v>0.23333333333333334</v>
      </c>
      <c r="E8" s="6">
        <v>0.4513888888888889</v>
      </c>
      <c r="F8" s="21">
        <f t="shared" si="1"/>
        <v>0.23680555555555555</v>
      </c>
      <c r="G8" s="6">
        <v>0.6881944444444444</v>
      </c>
      <c r="H8" s="23">
        <f t="shared" si="2"/>
        <v>0.23506944444444444</v>
      </c>
      <c r="I8" s="25">
        <v>0.6965277777777777</v>
      </c>
      <c r="J8" s="6">
        <f t="shared" si="3"/>
        <v>0.2228888888888889</v>
      </c>
      <c r="K8" s="6">
        <f t="shared" si="4"/>
        <v>0.13930555555555554</v>
      </c>
      <c r="L8" s="158">
        <v>4</v>
      </c>
      <c r="M8" s="16"/>
    </row>
    <row r="9" spans="1:13" ht="27" customHeight="1">
      <c r="A9" s="82"/>
      <c r="B9" s="5" t="s">
        <v>27</v>
      </c>
      <c r="C9" s="22">
        <v>0.21805555555555556</v>
      </c>
      <c r="D9" s="21">
        <f t="shared" si="0"/>
        <v>0.23541666666666666</v>
      </c>
      <c r="E9" s="6">
        <v>0.4534722222222222</v>
      </c>
      <c r="F9" s="21">
        <f t="shared" si="1"/>
        <v>0.2409722222222223</v>
      </c>
      <c r="G9" s="6">
        <v>0.6944444444444445</v>
      </c>
      <c r="H9" s="23">
        <f t="shared" si="2"/>
        <v>0.2381944444444445</v>
      </c>
      <c r="I9" s="25">
        <v>0.7027777777777778</v>
      </c>
      <c r="J9" s="6">
        <f t="shared" si="3"/>
        <v>0.22488888888888892</v>
      </c>
      <c r="K9" s="6">
        <f t="shared" si="4"/>
        <v>0.14055555555555557</v>
      </c>
      <c r="L9" s="72">
        <v>6</v>
      </c>
      <c r="M9" s="16"/>
    </row>
    <row r="10" spans="1:13" ht="27" customHeight="1">
      <c r="A10" s="82"/>
      <c r="B10" s="5" t="s">
        <v>21</v>
      </c>
      <c r="C10" s="22">
        <v>0.22777777777777777</v>
      </c>
      <c r="D10" s="21">
        <f t="shared" si="0"/>
        <v>0.24861111111111114</v>
      </c>
      <c r="E10" s="6">
        <v>0.4763888888888889</v>
      </c>
      <c r="F10" s="21">
        <f t="shared" si="1"/>
        <v>0.24027777777777776</v>
      </c>
      <c r="G10" s="6">
        <v>0.7166666666666667</v>
      </c>
      <c r="H10" s="23">
        <f t="shared" si="2"/>
        <v>0.24444444444444446</v>
      </c>
      <c r="I10" s="25">
        <v>0.725</v>
      </c>
      <c r="J10" s="6">
        <f t="shared" si="3"/>
        <v>0.232</v>
      </c>
      <c r="K10" s="6">
        <f t="shared" si="4"/>
        <v>0.145</v>
      </c>
      <c r="L10" s="72">
        <v>13</v>
      </c>
      <c r="M10" s="16"/>
    </row>
    <row r="11" spans="1:13" ht="27" customHeight="1">
      <c r="A11" s="82"/>
      <c r="B11" s="5" t="s">
        <v>55</v>
      </c>
      <c r="C11" s="22">
        <v>0.22916666666666666</v>
      </c>
      <c r="D11" s="21">
        <f t="shared" si="0"/>
        <v>0.2534722222222222</v>
      </c>
      <c r="E11" s="6">
        <v>0.4826388888888889</v>
      </c>
      <c r="F11" s="21">
        <f t="shared" si="1"/>
        <v>0.24305555555555564</v>
      </c>
      <c r="G11" s="6">
        <v>0.7256944444444445</v>
      </c>
      <c r="H11" s="23">
        <f t="shared" si="2"/>
        <v>0.24826388888888892</v>
      </c>
      <c r="I11" s="25">
        <v>0.7333333333333334</v>
      </c>
      <c r="J11" s="6">
        <f t="shared" si="3"/>
        <v>0.2346666666666667</v>
      </c>
      <c r="K11" s="6">
        <f t="shared" si="4"/>
        <v>0.1466666666666667</v>
      </c>
      <c r="L11" s="72">
        <v>22</v>
      </c>
      <c r="M11" s="16"/>
    </row>
    <row r="12" spans="1:13" ht="27" customHeight="1">
      <c r="A12" s="82"/>
      <c r="B12" s="5" t="s">
        <v>119</v>
      </c>
      <c r="C12" s="22">
        <v>0.2388888888888889</v>
      </c>
      <c r="D12" s="21">
        <f t="shared" si="0"/>
        <v>0.2513888888888889</v>
      </c>
      <c r="E12" s="6">
        <v>0.4902777777777778</v>
      </c>
      <c r="F12" s="21">
        <f t="shared" si="1"/>
        <v>0.2402777777777778</v>
      </c>
      <c r="G12" s="6">
        <v>0.7305555555555556</v>
      </c>
      <c r="H12" s="23">
        <f t="shared" si="2"/>
        <v>0.24583333333333335</v>
      </c>
      <c r="I12" s="25">
        <v>0.7381944444444444</v>
      </c>
      <c r="J12" s="6">
        <f t="shared" si="3"/>
        <v>0.23622222222222222</v>
      </c>
      <c r="K12" s="6">
        <f t="shared" si="4"/>
        <v>0.14763888888888888</v>
      </c>
      <c r="L12" s="72">
        <v>26</v>
      </c>
      <c r="M12" s="16"/>
    </row>
    <row r="13" spans="1:13" ht="27" customHeight="1">
      <c r="A13" s="82"/>
      <c r="B13" s="5" t="s">
        <v>51</v>
      </c>
      <c r="C13" s="22">
        <v>0.23263888888888887</v>
      </c>
      <c r="D13" s="21">
        <f t="shared" si="0"/>
        <v>0.2548611111111111</v>
      </c>
      <c r="E13" s="6">
        <v>0.4875</v>
      </c>
      <c r="F13" s="21">
        <f t="shared" si="1"/>
        <v>0.24305555555555564</v>
      </c>
      <c r="G13" s="6">
        <v>0.7305555555555556</v>
      </c>
      <c r="H13" s="23">
        <f t="shared" si="2"/>
        <v>0.24895833333333336</v>
      </c>
      <c r="I13" s="25">
        <v>0.7381944444444444</v>
      </c>
      <c r="J13" s="6">
        <f t="shared" si="3"/>
        <v>0.23622222222222222</v>
      </c>
      <c r="K13" s="6">
        <f t="shared" si="4"/>
        <v>0.14763888888888888</v>
      </c>
      <c r="L13" s="72">
        <v>27</v>
      </c>
      <c r="M13" s="16"/>
    </row>
    <row r="14" spans="1:13" ht="27" customHeight="1">
      <c r="A14" s="82"/>
      <c r="B14" s="5" t="s">
        <v>106</v>
      </c>
      <c r="C14" s="22">
        <v>0.23055555555555554</v>
      </c>
      <c r="D14" s="21">
        <f t="shared" si="0"/>
        <v>0.2534722222222222</v>
      </c>
      <c r="E14" s="6">
        <v>0.4840277777777778</v>
      </c>
      <c r="F14" s="21">
        <f t="shared" si="1"/>
        <v>0.25000000000000006</v>
      </c>
      <c r="G14" s="6">
        <v>0.7340277777777778</v>
      </c>
      <c r="H14" s="23">
        <f t="shared" si="2"/>
        <v>0.25173611111111116</v>
      </c>
      <c r="I14" s="25">
        <v>0.7430555555555555</v>
      </c>
      <c r="J14" s="6">
        <f t="shared" si="3"/>
        <v>0.23777777777777778</v>
      </c>
      <c r="K14" s="6">
        <f t="shared" si="4"/>
        <v>0.1486111111111111</v>
      </c>
      <c r="L14" s="72">
        <v>30</v>
      </c>
      <c r="M14" s="16"/>
    </row>
    <row r="15" spans="1:13" ht="27" customHeight="1">
      <c r="A15" s="82"/>
      <c r="B15" s="5" t="s">
        <v>44</v>
      </c>
      <c r="C15" s="22">
        <v>0.22708333333333333</v>
      </c>
      <c r="D15" s="21">
        <f t="shared" si="0"/>
        <v>0.2583333333333333</v>
      </c>
      <c r="E15" s="6">
        <v>0.48541666666666666</v>
      </c>
      <c r="F15" s="21">
        <f t="shared" si="1"/>
        <v>0.2701388888888889</v>
      </c>
      <c r="G15" s="6">
        <v>0.7555555555555555</v>
      </c>
      <c r="H15" s="23">
        <f t="shared" si="2"/>
        <v>0.2642361111111111</v>
      </c>
      <c r="I15" s="25">
        <v>0.7652777777777778</v>
      </c>
      <c r="J15" s="6">
        <f t="shared" si="3"/>
        <v>0.24488888888888888</v>
      </c>
      <c r="K15" s="6">
        <f t="shared" si="4"/>
        <v>0.15305555555555556</v>
      </c>
      <c r="L15" s="72">
        <v>49</v>
      </c>
      <c r="M15" s="16"/>
    </row>
    <row r="16" spans="2:13" ht="15.75">
      <c r="B16" s="5"/>
      <c r="C16" s="22"/>
      <c r="D16" s="21"/>
      <c r="E16" s="6"/>
      <c r="F16" s="21"/>
      <c r="G16" s="6"/>
      <c r="H16" s="23"/>
      <c r="I16" s="25"/>
      <c r="J16" s="6"/>
      <c r="K16" s="6"/>
      <c r="L16" s="53"/>
      <c r="M16" s="16"/>
    </row>
    <row r="17" spans="2:13" ht="16.5" thickBot="1">
      <c r="B17" s="70" t="s">
        <v>20</v>
      </c>
      <c r="C17" s="35" t="s">
        <v>2</v>
      </c>
      <c r="D17" s="35" t="s">
        <v>3</v>
      </c>
      <c r="E17" s="36" t="s">
        <v>15</v>
      </c>
      <c r="F17" s="35" t="s">
        <v>1</v>
      </c>
      <c r="G17" s="36" t="s">
        <v>1</v>
      </c>
      <c r="H17" s="160" t="s">
        <v>1</v>
      </c>
      <c r="I17" s="67" t="s">
        <v>4</v>
      </c>
      <c r="J17" s="29" t="s">
        <v>5</v>
      </c>
      <c r="K17" s="36" t="s">
        <v>6</v>
      </c>
      <c r="L17" s="61" t="s">
        <v>48</v>
      </c>
      <c r="M17" s="15" t="s">
        <v>113</v>
      </c>
    </row>
    <row r="18" spans="1:13" ht="27" customHeight="1" thickTop="1">
      <c r="A18" s="82"/>
      <c r="B18" s="5" t="s">
        <v>70</v>
      </c>
      <c r="C18" s="22">
        <v>0.2340277777777778</v>
      </c>
      <c r="D18" s="21">
        <f aca="true" t="shared" si="5" ref="D18:D33">+E18-C18</f>
        <v>0.2631944444444444</v>
      </c>
      <c r="E18" s="6">
        <v>0.49722222222222223</v>
      </c>
      <c r="F18" s="21"/>
      <c r="G18" s="6"/>
      <c r="H18" s="159"/>
      <c r="I18" s="25">
        <v>0.5951388888888889</v>
      </c>
      <c r="J18" s="6">
        <f>(+I18/3858)*1600</f>
        <v>0.24681757963250966</v>
      </c>
      <c r="K18" s="18">
        <f>+(I18/3858)*1000</f>
        <v>0.15426098727031853</v>
      </c>
      <c r="L18" s="74">
        <v>4</v>
      </c>
      <c r="M18" s="155">
        <f>(+I18/3858)*4000</f>
        <v>0.6170439490812741</v>
      </c>
    </row>
    <row r="19" spans="1:13" ht="27" customHeight="1">
      <c r="A19" s="82"/>
      <c r="B19" s="5" t="s">
        <v>60</v>
      </c>
      <c r="C19" s="22">
        <v>0.2340277777777778</v>
      </c>
      <c r="D19" s="21">
        <f t="shared" si="5"/>
        <v>0.26249999999999996</v>
      </c>
      <c r="E19" s="6">
        <v>0.49652777777777773</v>
      </c>
      <c r="F19" s="21"/>
      <c r="G19" s="6"/>
      <c r="H19" s="23"/>
      <c r="I19" s="25">
        <v>0.5972222222222222</v>
      </c>
      <c r="J19" s="6">
        <f>(+I19/3858)*1600</f>
        <v>0.24768158516214503</v>
      </c>
      <c r="K19" s="18">
        <f aca="true" t="shared" si="6" ref="K19:K33">+(I19/3858)*1000</f>
        <v>0.15480099072634065</v>
      </c>
      <c r="L19" s="74">
        <v>5</v>
      </c>
      <c r="M19" s="155">
        <f aca="true" t="shared" si="7" ref="M19:M33">(+I19/3858)*4000</f>
        <v>0.6192039629053626</v>
      </c>
    </row>
    <row r="20" spans="1:13" ht="27" customHeight="1">
      <c r="A20" s="82"/>
      <c r="B20" s="5" t="s">
        <v>43</v>
      </c>
      <c r="C20" s="22">
        <v>0.2340277777777778</v>
      </c>
      <c r="D20" s="21">
        <f t="shared" si="5"/>
        <v>0.26388888888888884</v>
      </c>
      <c r="E20" s="6">
        <v>0.4979166666666666</v>
      </c>
      <c r="F20" s="21"/>
      <c r="G20" s="6"/>
      <c r="H20" s="23"/>
      <c r="I20" s="25">
        <v>0.5993055555555555</v>
      </c>
      <c r="J20" s="6">
        <f aca="true" t="shared" si="8" ref="J20:J33">(+I20/3858)*1600</f>
        <v>0.2485455906917804</v>
      </c>
      <c r="K20" s="18">
        <f t="shared" si="6"/>
        <v>0.15534099418236275</v>
      </c>
      <c r="L20" s="74">
        <v>6</v>
      </c>
      <c r="M20" s="155">
        <f t="shared" si="7"/>
        <v>0.621363976729451</v>
      </c>
    </row>
    <row r="21" spans="1:13" ht="27" customHeight="1">
      <c r="A21" s="82"/>
      <c r="B21" s="5" t="s">
        <v>45</v>
      </c>
      <c r="C21" s="22">
        <v>0.24305555555555555</v>
      </c>
      <c r="D21" s="21">
        <f t="shared" si="5"/>
        <v>0.26597222222222217</v>
      </c>
      <c r="E21" s="6">
        <v>0.5090277777777777</v>
      </c>
      <c r="F21" s="21"/>
      <c r="G21" s="6"/>
      <c r="H21" s="23"/>
      <c r="I21" s="25">
        <v>0.6090277777777778</v>
      </c>
      <c r="J21" s="6">
        <f t="shared" si="8"/>
        <v>0.2525776164967456</v>
      </c>
      <c r="K21" s="18">
        <f t="shared" si="6"/>
        <v>0.15786101031046598</v>
      </c>
      <c r="L21" s="74">
        <v>12</v>
      </c>
      <c r="M21" s="155">
        <f t="shared" si="7"/>
        <v>0.6314440412418639</v>
      </c>
    </row>
    <row r="22" spans="1:13" ht="27" customHeight="1">
      <c r="A22" s="82"/>
      <c r="B22" s="5" t="s">
        <v>22</v>
      </c>
      <c r="C22" s="22">
        <v>0.2423611111111111</v>
      </c>
      <c r="D22" s="21">
        <f t="shared" si="5"/>
        <v>0.2729166666666667</v>
      </c>
      <c r="E22" s="6">
        <v>0.5152777777777778</v>
      </c>
      <c r="F22" s="21"/>
      <c r="G22" s="6"/>
      <c r="H22" s="23"/>
      <c r="I22" s="25">
        <v>0.6131944444444445</v>
      </c>
      <c r="J22" s="6">
        <f t="shared" si="8"/>
        <v>0.2543056275560164</v>
      </c>
      <c r="K22" s="18">
        <f t="shared" si="6"/>
        <v>0.15894101722251025</v>
      </c>
      <c r="L22" s="74">
        <v>13</v>
      </c>
      <c r="M22" s="155">
        <f t="shared" si="7"/>
        <v>0.635764068890041</v>
      </c>
    </row>
    <row r="23" spans="1:13" ht="27" customHeight="1">
      <c r="A23" s="82"/>
      <c r="B23" s="5" t="s">
        <v>64</v>
      </c>
      <c r="C23" s="22">
        <v>0.24930555555555556</v>
      </c>
      <c r="D23" s="21">
        <f t="shared" si="5"/>
        <v>0.27847222222222223</v>
      </c>
      <c r="E23" s="6">
        <v>0.5277777777777778</v>
      </c>
      <c r="F23" s="21"/>
      <c r="G23" s="6"/>
      <c r="H23" s="23"/>
      <c r="I23" s="25">
        <v>0.6319444444444444</v>
      </c>
      <c r="J23" s="6">
        <f t="shared" si="8"/>
        <v>0.26208167732273485</v>
      </c>
      <c r="K23" s="18">
        <f t="shared" si="6"/>
        <v>0.1638010483267093</v>
      </c>
      <c r="L23" s="74">
        <v>18</v>
      </c>
      <c r="M23" s="155">
        <f t="shared" si="7"/>
        <v>0.6552041933068372</v>
      </c>
    </row>
    <row r="24" spans="1:13" ht="27" customHeight="1">
      <c r="A24" s="82"/>
      <c r="B24" s="5" t="s">
        <v>79</v>
      </c>
      <c r="C24" s="22">
        <v>0.25</v>
      </c>
      <c r="D24" s="21">
        <f t="shared" si="5"/>
        <v>0.28055555555555556</v>
      </c>
      <c r="E24" s="6">
        <v>0.5305555555555556</v>
      </c>
      <c r="F24" s="21"/>
      <c r="G24" s="6"/>
      <c r="H24" s="23"/>
      <c r="I24" s="25">
        <v>0.6333333333333333</v>
      </c>
      <c r="J24" s="6">
        <f t="shared" si="8"/>
        <v>0.26265768100915843</v>
      </c>
      <c r="K24" s="18">
        <f t="shared" si="6"/>
        <v>0.16416105063072403</v>
      </c>
      <c r="L24" s="74">
        <v>19</v>
      </c>
      <c r="M24" s="155">
        <f t="shared" si="7"/>
        <v>0.6566442025228961</v>
      </c>
    </row>
    <row r="25" spans="1:13" ht="27" customHeight="1">
      <c r="A25" s="82"/>
      <c r="B25" s="5" t="s">
        <v>63</v>
      </c>
      <c r="C25" s="22">
        <v>0.24930555555555556</v>
      </c>
      <c r="D25" s="21">
        <f t="shared" si="5"/>
        <v>0.28194444444444444</v>
      </c>
      <c r="E25" s="6">
        <v>0.53125</v>
      </c>
      <c r="F25" s="21"/>
      <c r="G25" s="6"/>
      <c r="H25" s="23"/>
      <c r="I25" s="25">
        <v>0.6340277777777777</v>
      </c>
      <c r="J25" s="6">
        <f t="shared" si="8"/>
        <v>0.26294568285237024</v>
      </c>
      <c r="K25" s="18">
        <f t="shared" si="6"/>
        <v>0.1643410517827314</v>
      </c>
      <c r="L25" s="74">
        <v>20</v>
      </c>
      <c r="M25" s="155">
        <f t="shared" si="7"/>
        <v>0.6573642071309256</v>
      </c>
    </row>
    <row r="26" spans="1:13" ht="27" customHeight="1">
      <c r="A26" s="82"/>
      <c r="B26" s="5" t="s">
        <v>47</v>
      </c>
      <c r="C26" s="22">
        <v>0.26180555555555557</v>
      </c>
      <c r="D26" s="21">
        <f t="shared" si="5"/>
        <v>0.28750000000000003</v>
      </c>
      <c r="E26" s="6">
        <v>0.5493055555555556</v>
      </c>
      <c r="F26" s="21"/>
      <c r="G26" s="6"/>
      <c r="H26" s="23"/>
      <c r="I26" s="25">
        <v>0.6493055555555556</v>
      </c>
      <c r="J26" s="6">
        <f t="shared" si="8"/>
        <v>0.2692817234030298</v>
      </c>
      <c r="K26" s="18">
        <f t="shared" si="6"/>
        <v>0.16830107712689363</v>
      </c>
      <c r="L26" s="74">
        <v>27</v>
      </c>
      <c r="M26" s="155">
        <f t="shared" si="7"/>
        <v>0.6732043085075745</v>
      </c>
    </row>
    <row r="27" spans="1:13" ht="27" customHeight="1">
      <c r="A27" s="82"/>
      <c r="B27" s="5" t="s">
        <v>56</v>
      </c>
      <c r="C27" s="22">
        <v>0.2673611111111111</v>
      </c>
      <c r="D27" s="21">
        <f t="shared" si="5"/>
        <v>0.28958333333333336</v>
      </c>
      <c r="E27" s="6">
        <v>0.5569444444444445</v>
      </c>
      <c r="F27" s="21"/>
      <c r="G27" s="6"/>
      <c r="H27" s="23"/>
      <c r="I27" s="25">
        <v>0.6625</v>
      </c>
      <c r="J27" s="6">
        <f t="shared" si="8"/>
        <v>0.2747537584240539</v>
      </c>
      <c r="K27" s="18">
        <f t="shared" si="6"/>
        <v>0.17172109901503368</v>
      </c>
      <c r="L27" s="74">
        <v>32</v>
      </c>
      <c r="M27" s="155">
        <f t="shared" si="7"/>
        <v>0.6868843960601347</v>
      </c>
    </row>
    <row r="28" spans="1:13" ht="27" customHeight="1">
      <c r="A28" s="82"/>
      <c r="B28" s="5" t="s">
        <v>62</v>
      </c>
      <c r="C28" s="22">
        <v>0.25972222222222224</v>
      </c>
      <c r="D28" s="21">
        <f t="shared" si="5"/>
        <v>0.30069444444444443</v>
      </c>
      <c r="E28" s="6">
        <v>0.5604166666666667</v>
      </c>
      <c r="F28" s="21"/>
      <c r="G28" s="6"/>
      <c r="H28" s="23"/>
      <c r="I28" s="25">
        <v>0.66875</v>
      </c>
      <c r="J28" s="6">
        <f t="shared" si="8"/>
        <v>0.2773457750129601</v>
      </c>
      <c r="K28" s="18">
        <f t="shared" si="6"/>
        <v>0.17334110938310004</v>
      </c>
      <c r="L28" s="74">
        <v>38</v>
      </c>
      <c r="M28" s="155">
        <f t="shared" si="7"/>
        <v>0.6933644375324002</v>
      </c>
    </row>
    <row r="29" spans="1:13" ht="27" customHeight="1">
      <c r="A29" s="82"/>
      <c r="B29" s="5" t="s">
        <v>46</v>
      </c>
      <c r="C29" s="22">
        <v>0.2638888888888889</v>
      </c>
      <c r="D29" s="21">
        <f t="shared" si="5"/>
        <v>0.2986111111111111</v>
      </c>
      <c r="E29" s="6">
        <v>0.5625</v>
      </c>
      <c r="F29" s="21"/>
      <c r="G29" s="6"/>
      <c r="H29" s="23"/>
      <c r="I29" s="25">
        <v>0.6784722222222223</v>
      </c>
      <c r="J29" s="6">
        <f t="shared" si="8"/>
        <v>0.28137780081792524</v>
      </c>
      <c r="K29" s="18">
        <f t="shared" si="6"/>
        <v>0.17586112551120325</v>
      </c>
      <c r="L29" s="74">
        <v>41</v>
      </c>
      <c r="M29" s="155">
        <f t="shared" si="7"/>
        <v>0.703444502044813</v>
      </c>
    </row>
    <row r="30" spans="1:13" ht="27" customHeight="1">
      <c r="A30" s="82"/>
      <c r="B30" s="5" t="s">
        <v>108</v>
      </c>
      <c r="C30" s="22">
        <v>0.2847222222222222</v>
      </c>
      <c r="D30" s="21">
        <f t="shared" si="5"/>
        <v>0.3006944444444445</v>
      </c>
      <c r="E30" s="6">
        <v>0.5854166666666667</v>
      </c>
      <c r="F30" s="21"/>
      <c r="G30" s="6"/>
      <c r="H30" s="23"/>
      <c r="I30" s="25">
        <v>0.6923611111111111</v>
      </c>
      <c r="J30" s="6">
        <f t="shared" si="8"/>
        <v>0.28713783768216117</v>
      </c>
      <c r="K30" s="18">
        <f t="shared" si="6"/>
        <v>0.17946114855135073</v>
      </c>
      <c r="L30" s="74">
        <v>46</v>
      </c>
      <c r="M30" s="155">
        <f t="shared" si="7"/>
        <v>0.7178445942054029</v>
      </c>
    </row>
    <row r="31" spans="1:13" ht="27" customHeight="1">
      <c r="A31" s="82"/>
      <c r="B31" s="5" t="s">
        <v>74</v>
      </c>
      <c r="C31" s="22">
        <v>0.2847222222222222</v>
      </c>
      <c r="D31" s="21">
        <f t="shared" si="5"/>
        <v>0.31666666666666665</v>
      </c>
      <c r="E31" s="6">
        <v>0.6013888888888889</v>
      </c>
      <c r="F31" s="21"/>
      <c r="G31" s="6"/>
      <c r="H31" s="23"/>
      <c r="I31" s="25">
        <v>0.7104166666666667</v>
      </c>
      <c r="J31" s="6">
        <f t="shared" si="8"/>
        <v>0.2946258856056679</v>
      </c>
      <c r="K31" s="18">
        <f t="shared" si="6"/>
        <v>0.18414117850354242</v>
      </c>
      <c r="L31" s="74">
        <v>56</v>
      </c>
      <c r="M31" s="155">
        <f t="shared" si="7"/>
        <v>0.7365647140141697</v>
      </c>
    </row>
    <row r="32" spans="1:13" ht="27" customHeight="1">
      <c r="A32" s="82"/>
      <c r="B32" s="5" t="s">
        <v>162</v>
      </c>
      <c r="C32" s="22">
        <v>0.2875</v>
      </c>
      <c r="D32" s="21">
        <f t="shared" si="5"/>
        <v>0.3138888888888889</v>
      </c>
      <c r="E32" s="6">
        <v>0.6013888888888889</v>
      </c>
      <c r="F32" s="21"/>
      <c r="G32" s="6"/>
      <c r="H32" s="23"/>
      <c r="I32" s="25">
        <v>0.717361111111111</v>
      </c>
      <c r="J32" s="6">
        <f t="shared" si="8"/>
        <v>0.2975059040377858</v>
      </c>
      <c r="K32" s="18">
        <f t="shared" si="6"/>
        <v>0.18594119002361614</v>
      </c>
      <c r="L32" s="74">
        <v>60</v>
      </c>
      <c r="M32" s="155">
        <f t="shared" si="7"/>
        <v>0.7437647600944646</v>
      </c>
    </row>
    <row r="33" spans="1:13" ht="27" customHeight="1" thickBot="1">
      <c r="A33" s="82"/>
      <c r="B33" s="5" t="s">
        <v>164</v>
      </c>
      <c r="C33" s="22">
        <v>0.3368055555555556</v>
      </c>
      <c r="D33" s="21">
        <f t="shared" si="5"/>
        <v>0.45486111111111105</v>
      </c>
      <c r="E33" s="6">
        <v>0.7916666666666666</v>
      </c>
      <c r="F33" s="21"/>
      <c r="G33" s="6"/>
      <c r="H33" s="23"/>
      <c r="I33" s="25">
        <v>0.9465277777777777</v>
      </c>
      <c r="J33" s="6">
        <f t="shared" si="8"/>
        <v>0.39254651229767873</v>
      </c>
      <c r="K33" s="18">
        <f t="shared" si="6"/>
        <v>0.24534157018604918</v>
      </c>
      <c r="L33" s="74">
        <v>77</v>
      </c>
      <c r="M33" s="155">
        <f t="shared" si="7"/>
        <v>0.9813662807441967</v>
      </c>
    </row>
    <row r="34" spans="1:12" ht="18.75" customHeight="1" thickBot="1" thickTop="1">
      <c r="A34" s="82"/>
      <c r="B34" s="92" t="s">
        <v>35</v>
      </c>
      <c r="C34" s="86" t="s">
        <v>10</v>
      </c>
      <c r="D34" s="86" t="s">
        <v>1</v>
      </c>
      <c r="E34" s="87" t="s">
        <v>1</v>
      </c>
      <c r="F34" s="88" t="s">
        <v>1</v>
      </c>
      <c r="G34" s="88"/>
      <c r="H34" s="89"/>
      <c r="I34" s="90" t="s">
        <v>4</v>
      </c>
      <c r="J34" s="93" t="s">
        <v>1</v>
      </c>
      <c r="K34" s="91" t="s">
        <v>1</v>
      </c>
      <c r="L34" s="96" t="s">
        <v>48</v>
      </c>
    </row>
    <row r="35" spans="1:12" ht="26.25" customHeight="1" thickTop="1">
      <c r="A35" s="82"/>
      <c r="B35" s="5" t="s">
        <v>107</v>
      </c>
      <c r="C35" s="22">
        <v>0.2673611111111111</v>
      </c>
      <c r="D35" s="21"/>
      <c r="E35" s="6"/>
      <c r="F35" s="21"/>
      <c r="G35" s="6"/>
      <c r="H35" s="13"/>
      <c r="I35" s="68">
        <v>0.5111111111111112</v>
      </c>
      <c r="J35" s="6"/>
      <c r="K35" s="18">
        <f>+(I35/3000)*1000</f>
        <v>0.1703703703703704</v>
      </c>
      <c r="L35" s="74">
        <v>7</v>
      </c>
    </row>
    <row r="36" spans="1:12" ht="26.25" customHeight="1">
      <c r="A36" s="82"/>
      <c r="B36" s="5" t="s">
        <v>68</v>
      </c>
      <c r="C36" s="22">
        <v>0.2673611111111111</v>
      </c>
      <c r="D36" s="21"/>
      <c r="E36" s="6"/>
      <c r="F36" s="21"/>
      <c r="G36" s="6"/>
      <c r="H36" s="13"/>
      <c r="I36" s="68">
        <v>0.5243055555555556</v>
      </c>
      <c r="J36" s="6"/>
      <c r="K36" s="18">
        <f>+(I36/3000)*1000</f>
        <v>0.17476851851851852</v>
      </c>
      <c r="L36" s="74">
        <v>14</v>
      </c>
    </row>
    <row r="37" spans="2:12" ht="22.5" customHeight="1" thickBot="1">
      <c r="B37" s="14"/>
      <c r="C37" s="62"/>
      <c r="D37" s="63"/>
      <c r="E37" s="63"/>
      <c r="F37" s="63"/>
      <c r="G37" s="63"/>
      <c r="H37" s="11"/>
      <c r="I37" s="161" t="s">
        <v>167</v>
      </c>
      <c r="J37" s="63"/>
      <c r="K37" s="63"/>
      <c r="L37" s="56"/>
    </row>
    <row r="38" ht="13.5" thickTop="1"/>
  </sheetData>
  <printOptions/>
  <pageMargins left="0.25" right="0.25" top="0.5" bottom="0.5" header="0.5" footer="0.5"/>
  <pageSetup fitToHeight="1" fitToWidth="1" horizontalDpi="600" verticalDpi="600" orientation="portrait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"/>
  <sheetViews>
    <sheetView workbookViewId="0" topLeftCell="B1">
      <selection activeCell="K6" sqref="K6:K7"/>
    </sheetView>
  </sheetViews>
  <sheetFormatPr defaultColWidth="9.140625" defaultRowHeight="12.75"/>
  <cols>
    <col min="1" max="1" width="3.57421875" style="0" customWidth="1"/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  <col min="11" max="11" width="12.140625" style="0" customWidth="1"/>
  </cols>
  <sheetData>
    <row r="2" ht="13.5" thickBot="1"/>
    <row r="3" spans="2:10" ht="16.5" thickTop="1">
      <c r="B3" s="45" t="s">
        <v>160</v>
      </c>
      <c r="C3" s="46" t="s">
        <v>82</v>
      </c>
      <c r="D3" s="46"/>
      <c r="E3" s="46"/>
      <c r="F3" s="47"/>
      <c r="G3" s="48" t="s">
        <v>71</v>
      </c>
      <c r="H3" s="49"/>
      <c r="I3" s="49" t="s">
        <v>1</v>
      </c>
      <c r="J3" s="76"/>
    </row>
    <row r="4" spans="2:10" ht="15.75">
      <c r="B4" s="51" t="s">
        <v>13</v>
      </c>
      <c r="C4" s="2" t="s">
        <v>1</v>
      </c>
      <c r="D4" s="2"/>
      <c r="E4" s="2"/>
      <c r="F4" s="3"/>
      <c r="G4" s="1" t="s">
        <v>168</v>
      </c>
      <c r="H4" s="81"/>
      <c r="I4" s="4"/>
      <c r="J4" s="77"/>
    </row>
    <row r="5" spans="2:10" ht="17.25" customHeight="1">
      <c r="B5" s="51"/>
      <c r="C5" s="2"/>
      <c r="D5" s="2"/>
      <c r="E5" s="2"/>
      <c r="F5" s="3"/>
      <c r="G5" s="1" t="s">
        <v>169</v>
      </c>
      <c r="H5" s="4"/>
      <c r="I5" s="4"/>
      <c r="J5" s="77"/>
    </row>
    <row r="6" spans="2:11" ht="16.5" thickBot="1">
      <c r="B6" s="69" t="s">
        <v>36</v>
      </c>
      <c r="C6" s="35" t="s">
        <v>2</v>
      </c>
      <c r="D6" s="35" t="s">
        <v>3</v>
      </c>
      <c r="E6" s="41" t="s">
        <v>31</v>
      </c>
      <c r="F6" s="37" t="s">
        <v>30</v>
      </c>
      <c r="G6" s="38" t="s">
        <v>4</v>
      </c>
      <c r="H6" s="41" t="s">
        <v>5</v>
      </c>
      <c r="I6" s="41" t="s">
        <v>6</v>
      </c>
      <c r="J6" s="78" t="s">
        <v>48</v>
      </c>
      <c r="K6" s="15" t="s">
        <v>113</v>
      </c>
    </row>
    <row r="7" spans="1:11" ht="23.25" customHeight="1" thickTop="1">
      <c r="A7" s="82"/>
      <c r="B7" s="40" t="s">
        <v>65</v>
      </c>
      <c r="C7" s="22">
        <v>0.24930555555555556</v>
      </c>
      <c r="D7" s="21">
        <f aca="true" t="shared" si="0" ref="D7:D13">+E7-C7</f>
        <v>0.27847222222222223</v>
      </c>
      <c r="E7" s="100">
        <v>0.5277777777777778</v>
      </c>
      <c r="F7" s="23">
        <f aca="true" t="shared" si="1" ref="F7:F13">+G7-E7</f>
        <v>0.10138888888888886</v>
      </c>
      <c r="G7" s="25">
        <v>0.6291666666666667</v>
      </c>
      <c r="H7" s="18">
        <f aca="true" t="shared" si="2" ref="H7:H13">+I7*1.6</f>
        <v>0.2609296699498877</v>
      </c>
      <c r="I7" s="18">
        <f aca="true" t="shared" si="3" ref="I7:I13">+(G7/3858)*1000</f>
        <v>0.16308104371867982</v>
      </c>
      <c r="J7" s="74">
        <v>6</v>
      </c>
      <c r="K7" s="155">
        <f>(+G7/3858)*4000</f>
        <v>0.6523241748747193</v>
      </c>
    </row>
    <row r="8" spans="1:11" ht="23.25" customHeight="1">
      <c r="A8" s="82"/>
      <c r="B8" s="40" t="s">
        <v>39</v>
      </c>
      <c r="C8" s="22">
        <v>0.26458333333333334</v>
      </c>
      <c r="D8" s="21">
        <f t="shared" si="0"/>
        <v>0.29583333333333334</v>
      </c>
      <c r="E8" s="100">
        <v>0.5604166666666667</v>
      </c>
      <c r="F8" s="23">
        <f t="shared" si="1"/>
        <v>0.11249999999999993</v>
      </c>
      <c r="G8" s="25">
        <v>0.6729166666666666</v>
      </c>
      <c r="H8" s="18">
        <f t="shared" si="2"/>
        <v>0.2790737860722308</v>
      </c>
      <c r="I8" s="18">
        <f t="shared" si="3"/>
        <v>0.17442111629514426</v>
      </c>
      <c r="J8" s="74">
        <v>17</v>
      </c>
      <c r="K8" s="155">
        <f aca="true" t="shared" si="4" ref="K8:K13">(+G8/3858)*4000</f>
        <v>0.697684465180577</v>
      </c>
    </row>
    <row r="9" spans="1:11" ht="23.25" customHeight="1">
      <c r="A9" s="82"/>
      <c r="B9" s="40" t="s">
        <v>100</v>
      </c>
      <c r="C9" s="22">
        <v>0.26875</v>
      </c>
      <c r="D9" s="21">
        <f t="shared" si="0"/>
        <v>0.30763888888888896</v>
      </c>
      <c r="E9" s="100">
        <v>0.576388888888889</v>
      </c>
      <c r="F9" s="23">
        <f t="shared" si="1"/>
        <v>0.12083333333333335</v>
      </c>
      <c r="G9" s="25">
        <v>0.6972222222222223</v>
      </c>
      <c r="H9" s="18">
        <f t="shared" si="2"/>
        <v>0.28915385058464377</v>
      </c>
      <c r="I9" s="18">
        <f t="shared" si="3"/>
        <v>0.18072115661540236</v>
      </c>
      <c r="J9" s="74">
        <v>30</v>
      </c>
      <c r="K9" s="155">
        <f t="shared" si="4"/>
        <v>0.7228846264616094</v>
      </c>
    </row>
    <row r="10" spans="1:11" ht="23.25" customHeight="1">
      <c r="A10" s="82"/>
      <c r="B10" s="40" t="s">
        <v>12</v>
      </c>
      <c r="C10" s="22">
        <v>0.28055555555555556</v>
      </c>
      <c r="D10" s="21">
        <f t="shared" si="0"/>
        <v>0.3138888888888889</v>
      </c>
      <c r="E10" s="100">
        <v>0.5944444444444444</v>
      </c>
      <c r="F10" s="23">
        <f t="shared" si="1"/>
        <v>0.11875000000000002</v>
      </c>
      <c r="G10" s="25">
        <v>0.7131944444444445</v>
      </c>
      <c r="H10" s="18">
        <f t="shared" si="2"/>
        <v>0.29577789297851503</v>
      </c>
      <c r="I10" s="18">
        <f t="shared" si="3"/>
        <v>0.1848611831115719</v>
      </c>
      <c r="J10" s="74">
        <v>37</v>
      </c>
      <c r="K10" s="155">
        <f t="shared" si="4"/>
        <v>0.7394447324462876</v>
      </c>
    </row>
    <row r="11" spans="1:11" ht="23.25" customHeight="1">
      <c r="A11" s="82"/>
      <c r="B11" s="5" t="s">
        <v>50</v>
      </c>
      <c r="C11" s="22">
        <v>0.27569444444444446</v>
      </c>
      <c r="D11" s="21">
        <f t="shared" si="0"/>
        <v>0.31875</v>
      </c>
      <c r="E11" s="100">
        <v>0.5944444444444444</v>
      </c>
      <c r="F11" s="23">
        <f t="shared" si="1"/>
        <v>0.12222222222222223</v>
      </c>
      <c r="G11" s="25">
        <v>0.7166666666666667</v>
      </c>
      <c r="H11" s="18">
        <f t="shared" si="2"/>
        <v>0.29721790219457406</v>
      </c>
      <c r="I11" s="18">
        <f t="shared" si="3"/>
        <v>0.18576118887160878</v>
      </c>
      <c r="J11" s="74">
        <v>39</v>
      </c>
      <c r="K11" s="155">
        <f t="shared" si="4"/>
        <v>0.7430447554864351</v>
      </c>
    </row>
    <row r="12" spans="1:11" ht="23.25" customHeight="1">
      <c r="A12" s="82"/>
      <c r="B12" s="5" t="s">
        <v>53</v>
      </c>
      <c r="C12" s="22">
        <v>0.2916666666666667</v>
      </c>
      <c r="D12" s="21">
        <f t="shared" si="0"/>
        <v>0.3215277777777778</v>
      </c>
      <c r="E12" s="100">
        <v>0.6131944444444445</v>
      </c>
      <c r="F12" s="23">
        <f t="shared" si="1"/>
        <v>0.12222222222222212</v>
      </c>
      <c r="G12" s="25">
        <v>0.7354166666666666</v>
      </c>
      <c r="H12" s="18">
        <f t="shared" si="2"/>
        <v>0.30499395196129253</v>
      </c>
      <c r="I12" s="18">
        <f t="shared" si="3"/>
        <v>0.19062121997580783</v>
      </c>
      <c r="J12" s="74">
        <v>46</v>
      </c>
      <c r="K12" s="155">
        <f t="shared" si="4"/>
        <v>0.7624848799032313</v>
      </c>
    </row>
    <row r="13" spans="1:11" ht="23.25" customHeight="1">
      <c r="A13" s="82"/>
      <c r="B13" s="5" t="s">
        <v>57</v>
      </c>
      <c r="C13" s="22">
        <v>0.2916666666666667</v>
      </c>
      <c r="D13" s="21">
        <f t="shared" si="0"/>
        <v>0.32222222222222213</v>
      </c>
      <c r="E13" s="100">
        <v>0.6138888888888888</v>
      </c>
      <c r="F13" s="23">
        <f t="shared" si="1"/>
        <v>0.12152777777777779</v>
      </c>
      <c r="G13" s="25">
        <v>0.7354166666666666</v>
      </c>
      <c r="H13" s="18">
        <f t="shared" si="2"/>
        <v>0.30499395196129253</v>
      </c>
      <c r="I13" s="18">
        <f t="shared" si="3"/>
        <v>0.19062121997580783</v>
      </c>
      <c r="J13" s="74">
        <v>47</v>
      </c>
      <c r="K13" s="155">
        <f t="shared" si="4"/>
        <v>0.7624848799032313</v>
      </c>
    </row>
    <row r="14" spans="2:10" ht="16.5" customHeight="1">
      <c r="B14" s="5"/>
      <c r="C14" s="22"/>
      <c r="D14" s="6"/>
      <c r="E14" s="6"/>
      <c r="F14" s="7"/>
      <c r="G14" s="8"/>
      <c r="H14" s="6"/>
      <c r="I14" s="6"/>
      <c r="J14" s="74"/>
    </row>
    <row r="15" spans="2:10" ht="13.5" thickBot="1">
      <c r="B15" s="70" t="s">
        <v>9</v>
      </c>
      <c r="C15" s="35" t="s">
        <v>2</v>
      </c>
      <c r="D15" s="35" t="s">
        <v>1</v>
      </c>
      <c r="E15" s="41" t="s">
        <v>1</v>
      </c>
      <c r="F15" s="37" t="s">
        <v>1</v>
      </c>
      <c r="G15" s="38" t="s">
        <v>4</v>
      </c>
      <c r="H15" s="41" t="s">
        <v>5</v>
      </c>
      <c r="I15" s="41" t="s">
        <v>6</v>
      </c>
      <c r="J15" s="78" t="s">
        <v>48</v>
      </c>
    </row>
    <row r="16" spans="1:10" ht="27.75" customHeight="1" thickTop="1">
      <c r="A16" s="82"/>
      <c r="B16" s="5" t="s">
        <v>38</v>
      </c>
      <c r="C16" s="17">
        <v>0.2881944444444445</v>
      </c>
      <c r="D16" s="21"/>
      <c r="E16" s="21"/>
      <c r="F16" s="23"/>
      <c r="G16" s="25">
        <v>0.5590277777777778</v>
      </c>
      <c r="H16" s="18"/>
      <c r="I16" s="18">
        <f>+(G16/3000)*1000</f>
        <v>0.18634259259259262</v>
      </c>
      <c r="J16" s="74">
        <v>8</v>
      </c>
    </row>
    <row r="17" spans="1:10" ht="27.75" customHeight="1">
      <c r="A17" s="82"/>
      <c r="B17" s="5" t="s">
        <v>141</v>
      </c>
      <c r="C17" s="17">
        <v>0.2881944444444445</v>
      </c>
      <c r="D17" s="21"/>
      <c r="E17" s="21"/>
      <c r="F17" s="23"/>
      <c r="G17" s="25">
        <v>0.5659722222222222</v>
      </c>
      <c r="H17" s="18"/>
      <c r="I17" s="18">
        <f>+(G17/3000)*1000</f>
        <v>0.1886574074074074</v>
      </c>
      <c r="J17" s="74">
        <v>10</v>
      </c>
    </row>
    <row r="18" spans="1:10" ht="27.75" customHeight="1">
      <c r="A18" s="82"/>
      <c r="B18" s="5" t="s">
        <v>54</v>
      </c>
      <c r="C18" s="17">
        <v>0.29305555555555557</v>
      </c>
      <c r="D18" s="21"/>
      <c r="E18" s="21"/>
      <c r="F18" s="23"/>
      <c r="G18" s="25">
        <v>0.5819444444444445</v>
      </c>
      <c r="H18" s="18"/>
      <c r="I18" s="18">
        <f>+(G18/3000)*1000</f>
        <v>0.1939814814814815</v>
      </c>
      <c r="J18" s="74">
        <v>16</v>
      </c>
    </row>
    <row r="19" spans="1:10" ht="27.75" customHeight="1">
      <c r="A19" s="82"/>
      <c r="B19" s="5" t="s">
        <v>161</v>
      </c>
      <c r="C19" s="17">
        <v>0.29791666666666666</v>
      </c>
      <c r="D19" s="21"/>
      <c r="E19" s="21"/>
      <c r="F19" s="23"/>
      <c r="G19" s="25">
        <v>0.5833333333333334</v>
      </c>
      <c r="H19" s="18"/>
      <c r="I19" s="18">
        <f>+(G19/3000)*1000</f>
        <v>0.19444444444444445</v>
      </c>
      <c r="J19" s="74">
        <v>17</v>
      </c>
    </row>
    <row r="20" spans="1:10" ht="27.75" customHeight="1">
      <c r="A20" s="82"/>
      <c r="B20" s="5" t="s">
        <v>11</v>
      </c>
      <c r="C20" s="17">
        <v>0.3138888888888889</v>
      </c>
      <c r="D20" s="21"/>
      <c r="E20" s="21"/>
      <c r="F20" s="23"/>
      <c r="G20" s="25">
        <v>0.6465277777777778</v>
      </c>
      <c r="H20" s="18"/>
      <c r="I20" s="18">
        <f>+(G20/3000)*1000</f>
        <v>0.2155092592592593</v>
      </c>
      <c r="J20" s="74">
        <v>37</v>
      </c>
    </row>
    <row r="21" spans="2:10" ht="13.5" thickBot="1">
      <c r="B21" s="14"/>
      <c r="C21" s="54"/>
      <c r="D21" s="9"/>
      <c r="E21" s="9"/>
      <c r="F21" s="10"/>
      <c r="G21" s="55"/>
      <c r="H21" s="9"/>
      <c r="I21" s="9"/>
      <c r="J21" s="80"/>
    </row>
    <row r="22" spans="2:10" ht="17.25" thickBot="1" thickTop="1">
      <c r="B22" s="70" t="s">
        <v>76</v>
      </c>
      <c r="C22" s="43" t="s">
        <v>10</v>
      </c>
      <c r="D22" s="29"/>
      <c r="E22" s="29"/>
      <c r="F22" s="29"/>
      <c r="G22" s="44" t="s">
        <v>1</v>
      </c>
      <c r="H22" s="29"/>
      <c r="I22" s="41" t="s">
        <v>6</v>
      </c>
      <c r="J22" s="78" t="s">
        <v>48</v>
      </c>
    </row>
    <row r="23" spans="1:10" ht="27.75" customHeight="1" thickTop="1">
      <c r="A23" s="82"/>
      <c r="B23" s="5" t="s">
        <v>81</v>
      </c>
      <c r="C23" s="17">
        <v>0.28402777777777777</v>
      </c>
      <c r="D23" s="12"/>
      <c r="E23" s="12"/>
      <c r="F23" s="13"/>
      <c r="G23" s="25">
        <v>0.5513888888888888</v>
      </c>
      <c r="H23" s="6"/>
      <c r="I23" s="18">
        <f>+(G23/3000)*1000</f>
        <v>0.18379629629629626</v>
      </c>
      <c r="J23" s="74">
        <v>2</v>
      </c>
    </row>
    <row r="24" spans="1:10" ht="27.75" customHeight="1">
      <c r="A24" s="82"/>
      <c r="B24" s="5" t="s">
        <v>102</v>
      </c>
      <c r="C24" s="17">
        <v>0.3055555555555555</v>
      </c>
      <c r="D24" s="12"/>
      <c r="E24" s="12"/>
      <c r="F24" s="13"/>
      <c r="G24" s="25">
        <v>0.5736111111111112</v>
      </c>
      <c r="H24" s="6"/>
      <c r="I24" s="18">
        <f>+(G24/3000)*1000</f>
        <v>0.19120370370370374</v>
      </c>
      <c r="J24" s="74">
        <v>7</v>
      </c>
    </row>
    <row r="25" spans="1:10" ht="27.75" customHeight="1">
      <c r="A25" s="82"/>
      <c r="B25" s="5" t="s">
        <v>103</v>
      </c>
      <c r="C25" s="17">
        <v>0.3048611111111111</v>
      </c>
      <c r="D25" s="12"/>
      <c r="E25" s="12"/>
      <c r="F25" s="13"/>
      <c r="G25" s="25">
        <v>0.5770833333333333</v>
      </c>
      <c r="H25" s="6"/>
      <c r="I25" s="18">
        <f>+(G25/3000)*1000</f>
        <v>0.1923611111111111</v>
      </c>
      <c r="J25" s="74">
        <v>9</v>
      </c>
    </row>
    <row r="26" spans="1:10" ht="27.75" customHeight="1">
      <c r="A26" s="82"/>
      <c r="B26" s="5" t="s">
        <v>77</v>
      </c>
      <c r="C26" s="17">
        <v>0.3048611111111111</v>
      </c>
      <c r="D26" s="12"/>
      <c r="E26" s="12"/>
      <c r="F26" s="13"/>
      <c r="G26" s="25">
        <v>0.5826388888888888</v>
      </c>
      <c r="H26" s="6"/>
      <c r="I26" s="18">
        <f>+(G26/3000)*1000</f>
        <v>0.19421296296296292</v>
      </c>
      <c r="J26" s="74">
        <v>10</v>
      </c>
    </row>
    <row r="27" spans="1:10" ht="27.75" customHeight="1">
      <c r="A27" s="82"/>
      <c r="B27" s="5" t="s">
        <v>116</v>
      </c>
      <c r="C27" s="17">
        <v>0.31180555555555556</v>
      </c>
      <c r="D27" s="12"/>
      <c r="E27" s="12"/>
      <c r="F27" s="13"/>
      <c r="G27" s="25">
        <v>0.6118055555555556</v>
      </c>
      <c r="H27" s="6"/>
      <c r="I27" s="18">
        <f>+(G27/3000)*1000</f>
        <v>0.2039351851851852</v>
      </c>
      <c r="J27" s="74">
        <v>21</v>
      </c>
    </row>
    <row r="28" spans="2:10" ht="25.5" customHeight="1" thickBot="1">
      <c r="B28" s="14"/>
      <c r="C28" s="54"/>
      <c r="D28" s="9"/>
      <c r="E28" s="9"/>
      <c r="F28" s="10"/>
      <c r="G28" s="55"/>
      <c r="H28" s="9" t="s">
        <v>170</v>
      </c>
      <c r="I28" s="9"/>
      <c r="J28" s="80"/>
    </row>
    <row r="29" ht="13.5" thickTop="1"/>
  </sheetData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workbookViewId="0" topLeftCell="A6">
      <selection activeCell="D10" sqref="D10:K10"/>
    </sheetView>
  </sheetViews>
  <sheetFormatPr defaultColWidth="9.140625" defaultRowHeight="12.75"/>
  <cols>
    <col min="2" max="2" width="22.71093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</cols>
  <sheetData>
    <row r="2" ht="13.5" thickBot="1"/>
    <row r="3" spans="2:12" ht="16.5" thickTop="1">
      <c r="B3" s="57" t="s">
        <v>171</v>
      </c>
      <c r="C3" s="46" t="s">
        <v>84</v>
      </c>
      <c r="D3" s="46"/>
      <c r="E3" s="46"/>
      <c r="F3" s="46"/>
      <c r="G3" s="46"/>
      <c r="H3" s="47"/>
      <c r="I3" s="58" t="s">
        <v>1</v>
      </c>
      <c r="J3" s="46"/>
      <c r="K3" s="95"/>
      <c r="L3" s="50"/>
    </row>
    <row r="4" spans="2:13" ht="15.75">
      <c r="B4" s="59" t="s">
        <v>67</v>
      </c>
      <c r="C4" s="2"/>
      <c r="D4" s="2"/>
      <c r="E4" s="2"/>
      <c r="F4" s="30" t="s">
        <v>1</v>
      </c>
      <c r="G4" s="2"/>
      <c r="H4" s="3"/>
      <c r="I4" s="39" t="s">
        <v>1</v>
      </c>
      <c r="J4" s="2"/>
      <c r="K4" s="2"/>
      <c r="L4" s="52"/>
      <c r="M4" s="15"/>
    </row>
    <row r="5" spans="2:13" ht="12.75" customHeight="1">
      <c r="B5" s="59"/>
      <c r="C5" s="2"/>
      <c r="D5" s="2"/>
      <c r="E5" s="2"/>
      <c r="F5" s="30"/>
      <c r="G5" s="2" t="s">
        <v>1</v>
      </c>
      <c r="H5" s="3"/>
      <c r="I5" s="39" t="s">
        <v>1</v>
      </c>
      <c r="J5" s="2" t="s">
        <v>1</v>
      </c>
      <c r="K5" s="2"/>
      <c r="L5" s="52"/>
      <c r="M5" s="15"/>
    </row>
    <row r="6" spans="2:12" ht="19.5" customHeight="1" thickBot="1">
      <c r="B6" s="162" t="s">
        <v>175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37" t="s">
        <v>26</v>
      </c>
      <c r="I6" s="67" t="s">
        <v>4</v>
      </c>
      <c r="J6" s="29" t="s">
        <v>5</v>
      </c>
      <c r="K6" s="36" t="s">
        <v>6</v>
      </c>
      <c r="L6" s="61" t="s">
        <v>48</v>
      </c>
    </row>
    <row r="7" spans="1:13" ht="27.75" customHeight="1" thickTop="1">
      <c r="A7" s="82"/>
      <c r="B7" s="5" t="s">
        <v>70</v>
      </c>
      <c r="C7" s="22">
        <v>0.22777777777777777</v>
      </c>
      <c r="D7" s="21">
        <f aca="true" t="shared" si="0" ref="D7:D12">+E7-C7</f>
        <v>0.2472222222222222</v>
      </c>
      <c r="E7" s="6">
        <v>0.475</v>
      </c>
      <c r="F7" s="21">
        <f aca="true" t="shared" si="1" ref="F7:F12">+G7-E7</f>
        <v>0.25</v>
      </c>
      <c r="G7" s="6">
        <v>0.725</v>
      </c>
      <c r="H7" s="23">
        <f aca="true" t="shared" si="2" ref="H7:H12">+AVERAGE(D7,F7)</f>
        <v>0.24861111111111112</v>
      </c>
      <c r="I7" s="25">
        <v>0.7645833333333334</v>
      </c>
      <c r="J7" s="6">
        <f aca="true" t="shared" si="3" ref="J7:J12">(+I7/5000)*1600</f>
        <v>0.2446666666666667</v>
      </c>
      <c r="K7" s="6">
        <f aca="true" t="shared" si="4" ref="K7:K12">(+I7/5000)*1000</f>
        <v>0.15291666666666667</v>
      </c>
      <c r="L7" s="72">
        <v>13</v>
      </c>
      <c r="M7" s="16" t="s">
        <v>1</v>
      </c>
    </row>
    <row r="8" spans="1:13" ht="27.75" customHeight="1">
      <c r="A8" s="82"/>
      <c r="B8" s="5" t="s">
        <v>47</v>
      </c>
      <c r="C8" s="22">
        <v>0.24305555555555555</v>
      </c>
      <c r="D8" s="21">
        <f t="shared" si="0"/>
        <v>0.26597222222222217</v>
      </c>
      <c r="E8" s="6">
        <v>0.5090277777777777</v>
      </c>
      <c r="F8" s="21">
        <f t="shared" si="1"/>
        <v>0.2618055555555556</v>
      </c>
      <c r="G8" s="6">
        <v>0.7708333333333334</v>
      </c>
      <c r="H8" s="23">
        <f t="shared" si="2"/>
        <v>0.2638888888888889</v>
      </c>
      <c r="I8" s="25">
        <v>0.8118055555555556</v>
      </c>
      <c r="J8" s="6">
        <f t="shared" si="3"/>
        <v>0.2597777777777778</v>
      </c>
      <c r="K8" s="6">
        <f t="shared" si="4"/>
        <v>0.16236111111111112</v>
      </c>
      <c r="L8" s="72">
        <v>21</v>
      </c>
      <c r="M8" s="16"/>
    </row>
    <row r="9" spans="1:13" ht="27.75" customHeight="1">
      <c r="A9" s="82"/>
      <c r="B9" s="5" t="s">
        <v>172</v>
      </c>
      <c r="C9" s="22">
        <v>0.2534722222222222</v>
      </c>
      <c r="D9" s="21">
        <f t="shared" si="0"/>
        <v>0.2680555555555556</v>
      </c>
      <c r="E9" s="6">
        <v>0.5215277777777778</v>
      </c>
      <c r="F9" s="21">
        <f t="shared" si="1"/>
        <v>0.2631944444444444</v>
      </c>
      <c r="G9" s="6">
        <v>0.7847222222222222</v>
      </c>
      <c r="H9" s="23">
        <f t="shared" si="2"/>
        <v>0.265625</v>
      </c>
      <c r="I9" s="25">
        <v>0.8319444444444444</v>
      </c>
      <c r="J9" s="6">
        <f t="shared" si="3"/>
        <v>0.2662222222222222</v>
      </c>
      <c r="K9" s="6">
        <f t="shared" si="4"/>
        <v>0.1663888888888889</v>
      </c>
      <c r="L9" s="72">
        <v>52</v>
      </c>
      <c r="M9" s="16"/>
    </row>
    <row r="10" spans="1:13" ht="27.75" customHeight="1">
      <c r="A10" s="82"/>
      <c r="B10" s="5" t="s">
        <v>131</v>
      </c>
      <c r="C10" s="22">
        <v>0.2513888888888889</v>
      </c>
      <c r="D10" s="21">
        <f t="shared" si="0"/>
        <v>0.2729166666666667</v>
      </c>
      <c r="E10" s="6">
        <v>0.5243055555555556</v>
      </c>
      <c r="F10" s="21">
        <f t="shared" si="1"/>
        <v>0.26736111111111105</v>
      </c>
      <c r="G10" s="6">
        <v>0.7916666666666666</v>
      </c>
      <c r="H10" s="23">
        <f t="shared" si="2"/>
        <v>0.2701388888888889</v>
      </c>
      <c r="I10" s="25">
        <v>0.8361111111111111</v>
      </c>
      <c r="J10" s="6">
        <f t="shared" si="3"/>
        <v>0.26755555555555555</v>
      </c>
      <c r="K10" s="6">
        <f t="shared" si="4"/>
        <v>0.16722222222222222</v>
      </c>
      <c r="L10" s="72">
        <v>56</v>
      </c>
      <c r="M10" s="16"/>
    </row>
    <row r="11" spans="1:13" ht="27.75" customHeight="1">
      <c r="A11" s="82"/>
      <c r="B11" s="5" t="s">
        <v>107</v>
      </c>
      <c r="C11" s="22">
        <v>0.26458333333333334</v>
      </c>
      <c r="D11" s="21">
        <f t="shared" si="0"/>
        <v>0.27777777777777785</v>
      </c>
      <c r="E11" s="6">
        <v>0.5423611111111112</v>
      </c>
      <c r="F11" s="21">
        <f t="shared" si="1"/>
        <v>0.2694444444444444</v>
      </c>
      <c r="G11" s="6">
        <v>0.8118055555555556</v>
      </c>
      <c r="H11" s="23">
        <f t="shared" si="2"/>
        <v>0.27361111111111114</v>
      </c>
      <c r="I11" s="25">
        <v>0.8611111111111112</v>
      </c>
      <c r="J11" s="6">
        <f t="shared" si="3"/>
        <v>0.27555555555555555</v>
      </c>
      <c r="K11" s="6">
        <f t="shared" si="4"/>
        <v>0.17222222222222225</v>
      </c>
      <c r="L11" s="72">
        <v>75</v>
      </c>
      <c r="M11" s="16"/>
    </row>
    <row r="12" spans="1:13" ht="27.75" customHeight="1">
      <c r="A12" s="82"/>
      <c r="B12" s="5" t="s">
        <v>68</v>
      </c>
      <c r="C12" s="22">
        <v>0.2652777777777778</v>
      </c>
      <c r="D12" s="21">
        <f t="shared" si="0"/>
        <v>0.28333333333333327</v>
      </c>
      <c r="E12" s="6">
        <v>0.548611111111111</v>
      </c>
      <c r="F12" s="21">
        <f t="shared" si="1"/>
        <v>0.2791666666666668</v>
      </c>
      <c r="G12" s="6">
        <v>0.8277777777777778</v>
      </c>
      <c r="H12" s="23">
        <f t="shared" si="2"/>
        <v>0.28125</v>
      </c>
      <c r="I12" s="25">
        <v>0.8805555555555555</v>
      </c>
      <c r="J12" s="6">
        <f t="shared" si="3"/>
        <v>0.28177777777777774</v>
      </c>
      <c r="K12" s="6">
        <f t="shared" si="4"/>
        <v>0.1761111111111111</v>
      </c>
      <c r="L12" s="72">
        <v>95</v>
      </c>
      <c r="M12" s="16"/>
    </row>
    <row r="13" spans="1:13" ht="24.75" customHeight="1">
      <c r="A13" s="82"/>
      <c r="B13" s="5"/>
      <c r="C13" s="22"/>
      <c r="D13" s="71"/>
      <c r="E13" s="6"/>
      <c r="F13" s="21"/>
      <c r="G13" s="6"/>
      <c r="H13" s="23"/>
      <c r="I13" s="166" t="s">
        <v>182</v>
      </c>
      <c r="J13" s="6"/>
      <c r="K13" s="6"/>
      <c r="L13" s="84"/>
      <c r="M13" s="16"/>
    </row>
    <row r="14" spans="2:13" ht="19.5" customHeight="1" thickBot="1">
      <c r="B14" s="163" t="s">
        <v>173</v>
      </c>
      <c r="C14" s="35" t="s">
        <v>2</v>
      </c>
      <c r="D14" s="35" t="s">
        <v>3</v>
      </c>
      <c r="E14" s="36" t="s">
        <v>15</v>
      </c>
      <c r="F14" s="35" t="s">
        <v>16</v>
      </c>
      <c r="G14" s="36" t="s">
        <v>17</v>
      </c>
      <c r="H14" s="37" t="s">
        <v>26</v>
      </c>
      <c r="I14" s="38" t="s">
        <v>4</v>
      </c>
      <c r="J14" s="36" t="s">
        <v>5</v>
      </c>
      <c r="K14" s="36" t="s">
        <v>6</v>
      </c>
      <c r="L14" s="60" t="s">
        <v>48</v>
      </c>
      <c r="M14" s="15"/>
    </row>
    <row r="15" spans="1:13" ht="25.5" customHeight="1" thickTop="1">
      <c r="A15" s="82"/>
      <c r="B15" s="5" t="s">
        <v>42</v>
      </c>
      <c r="C15" s="22">
        <v>0.21319444444444444</v>
      </c>
      <c r="D15" s="21">
        <f aca="true" t="shared" si="5" ref="D15:D21">+E15-C15</f>
        <v>0.22777777777777783</v>
      </c>
      <c r="E15" s="6">
        <v>0.44097222222222227</v>
      </c>
      <c r="F15" s="21">
        <f aca="true" t="shared" si="6" ref="F15:F21">+G15-E15</f>
        <v>0.23055555555555557</v>
      </c>
      <c r="G15" s="6">
        <v>0.6715277777777778</v>
      </c>
      <c r="H15" s="23">
        <f aca="true" t="shared" si="7" ref="H15:H21">+AVERAGE(D15,F15)</f>
        <v>0.22916666666666669</v>
      </c>
      <c r="I15" s="25">
        <v>0.7034722222222222</v>
      </c>
      <c r="J15" s="6">
        <f aca="true" t="shared" si="8" ref="J15:J21">(+I15/5000)*1600</f>
        <v>0.2251111111111111</v>
      </c>
      <c r="K15" s="6">
        <f aca="true" t="shared" si="9" ref="K15:K21">(+I15/5000)*1000</f>
        <v>0.14069444444444443</v>
      </c>
      <c r="L15" s="72">
        <v>18</v>
      </c>
      <c r="M15" s="16"/>
    </row>
    <row r="16" spans="1:13" ht="25.5" customHeight="1">
      <c r="A16" s="82"/>
      <c r="B16" s="5" t="s">
        <v>18</v>
      </c>
      <c r="C16" s="22">
        <v>0.2125</v>
      </c>
      <c r="D16" s="21">
        <f t="shared" si="5"/>
        <v>0.2256944444444445</v>
      </c>
      <c r="E16" s="6">
        <v>0.4381944444444445</v>
      </c>
      <c r="F16" s="21">
        <f t="shared" si="6"/>
        <v>0.23680555555555555</v>
      </c>
      <c r="G16" s="6">
        <v>0.675</v>
      </c>
      <c r="H16" s="23">
        <f t="shared" si="7"/>
        <v>0.23125</v>
      </c>
      <c r="I16" s="25">
        <v>0.717361111111111</v>
      </c>
      <c r="J16" s="6">
        <f t="shared" si="8"/>
        <v>0.2295555555555555</v>
      </c>
      <c r="K16" s="6">
        <f t="shared" si="9"/>
        <v>0.1434722222222222</v>
      </c>
      <c r="L16" s="72">
        <v>34</v>
      </c>
      <c r="M16" s="16"/>
    </row>
    <row r="17" spans="1:13" ht="25.5" customHeight="1">
      <c r="A17" s="82"/>
      <c r="B17" s="5" t="s">
        <v>51</v>
      </c>
      <c r="C17" s="22">
        <v>0.22152777777777777</v>
      </c>
      <c r="D17" s="21">
        <f t="shared" si="5"/>
        <v>0.23958333333333331</v>
      </c>
      <c r="E17" s="6">
        <v>0.4611111111111111</v>
      </c>
      <c r="F17" s="21">
        <f t="shared" si="6"/>
        <v>0.23472222222222222</v>
      </c>
      <c r="G17" s="6">
        <v>0.6958333333333333</v>
      </c>
      <c r="H17" s="23">
        <f t="shared" si="7"/>
        <v>0.23715277777777777</v>
      </c>
      <c r="I17" s="25">
        <v>0.7354166666666666</v>
      </c>
      <c r="J17" s="6">
        <f t="shared" si="8"/>
        <v>0.2353333333333333</v>
      </c>
      <c r="K17" s="6">
        <f t="shared" si="9"/>
        <v>0.14708333333333332</v>
      </c>
      <c r="L17" s="72">
        <v>45</v>
      </c>
      <c r="M17" s="16"/>
    </row>
    <row r="18" spans="1:13" ht="25.5" customHeight="1">
      <c r="A18" s="82"/>
      <c r="B18" s="5" t="s">
        <v>27</v>
      </c>
      <c r="C18" s="22">
        <v>0.21805555555555556</v>
      </c>
      <c r="D18" s="21">
        <f t="shared" si="5"/>
        <v>0.23680555555555555</v>
      </c>
      <c r="E18" s="6">
        <v>0.4548611111111111</v>
      </c>
      <c r="F18" s="21">
        <f t="shared" si="6"/>
        <v>0.24166666666666664</v>
      </c>
      <c r="G18" s="6">
        <v>0.6965277777777777</v>
      </c>
      <c r="H18" s="23">
        <f t="shared" si="7"/>
        <v>0.2392361111111111</v>
      </c>
      <c r="I18" s="25">
        <v>0.7388888888888889</v>
      </c>
      <c r="J18" s="6">
        <f t="shared" si="8"/>
        <v>0.23644444444444446</v>
      </c>
      <c r="K18" s="6">
        <f t="shared" si="9"/>
        <v>0.14777777777777779</v>
      </c>
      <c r="L18" s="72">
        <v>46</v>
      </c>
      <c r="M18" s="16"/>
    </row>
    <row r="19" spans="1:13" ht="25.5" customHeight="1">
      <c r="A19" s="82"/>
      <c r="B19" s="5" t="s">
        <v>21</v>
      </c>
      <c r="C19" s="22">
        <v>0.22847222222222222</v>
      </c>
      <c r="D19" s="21">
        <f t="shared" si="5"/>
        <v>0.2340277777777778</v>
      </c>
      <c r="E19" s="6">
        <v>0.4625</v>
      </c>
      <c r="F19" s="21">
        <f t="shared" si="6"/>
        <v>0.24236111111111114</v>
      </c>
      <c r="G19" s="6">
        <v>0.7048611111111112</v>
      </c>
      <c r="H19" s="23">
        <f t="shared" si="7"/>
        <v>0.2381944444444445</v>
      </c>
      <c r="I19" s="25">
        <v>0.748611111111111</v>
      </c>
      <c r="J19" s="6">
        <f t="shared" si="8"/>
        <v>0.23955555555555552</v>
      </c>
      <c r="K19" s="6">
        <f t="shared" si="9"/>
        <v>0.1497222222222222</v>
      </c>
      <c r="L19" s="72">
        <v>61</v>
      </c>
      <c r="M19" s="16"/>
    </row>
    <row r="20" spans="1:13" ht="25.5" customHeight="1">
      <c r="A20" s="82"/>
      <c r="B20" s="5" t="s">
        <v>55</v>
      </c>
      <c r="C20" s="22">
        <v>0.22083333333333333</v>
      </c>
      <c r="D20" s="21">
        <f t="shared" si="5"/>
        <v>0.24861111111111117</v>
      </c>
      <c r="E20" s="6">
        <v>0.4694444444444445</v>
      </c>
      <c r="F20" s="21">
        <f t="shared" si="6"/>
        <v>0.25347222222222227</v>
      </c>
      <c r="G20" s="6">
        <v>0.7229166666666668</v>
      </c>
      <c r="H20" s="23">
        <f t="shared" si="7"/>
        <v>0.2510416666666667</v>
      </c>
      <c r="I20" s="25">
        <v>0.7618055555555556</v>
      </c>
      <c r="J20" s="6">
        <f t="shared" si="8"/>
        <v>0.2437777777777778</v>
      </c>
      <c r="K20" s="6">
        <f t="shared" si="9"/>
        <v>0.1523611111111111</v>
      </c>
      <c r="L20" s="72">
        <v>79</v>
      </c>
      <c r="M20" s="16"/>
    </row>
    <row r="21" spans="1:13" ht="25.5" customHeight="1">
      <c r="A21" s="82"/>
      <c r="B21" s="5" t="s">
        <v>44</v>
      </c>
      <c r="C21" s="22">
        <v>0.2340277777777778</v>
      </c>
      <c r="D21" s="21">
        <f t="shared" si="5"/>
        <v>0.22916666666666666</v>
      </c>
      <c r="E21" s="6">
        <v>0.46319444444444446</v>
      </c>
      <c r="F21" s="21">
        <f t="shared" si="6"/>
        <v>0.2631944444444444</v>
      </c>
      <c r="G21" s="6">
        <v>0.7263888888888889</v>
      </c>
      <c r="H21" s="23">
        <f t="shared" si="7"/>
        <v>0.2461805555555555</v>
      </c>
      <c r="I21" s="25">
        <v>0.7715277777777777</v>
      </c>
      <c r="J21" s="6">
        <f t="shared" si="8"/>
        <v>0.24688888888888885</v>
      </c>
      <c r="K21" s="6">
        <f t="shared" si="9"/>
        <v>0.15430555555555553</v>
      </c>
      <c r="L21" s="72">
        <v>91</v>
      </c>
      <c r="M21" s="16"/>
    </row>
    <row r="22" spans="2:13" ht="24" customHeight="1">
      <c r="B22" s="5"/>
      <c r="C22" s="22"/>
      <c r="D22" s="21"/>
      <c r="E22" s="6"/>
      <c r="F22" s="21"/>
      <c r="G22" s="6"/>
      <c r="H22" s="23"/>
      <c r="I22" s="166" t="s">
        <v>183</v>
      </c>
      <c r="J22" s="6"/>
      <c r="K22" s="6"/>
      <c r="L22" s="53"/>
      <c r="M22" s="16"/>
    </row>
    <row r="23" spans="2:12" ht="20.25" customHeight="1" thickBot="1">
      <c r="B23" s="162" t="s">
        <v>174</v>
      </c>
      <c r="C23" s="35" t="s">
        <v>2</v>
      </c>
      <c r="D23" s="35" t="s">
        <v>3</v>
      </c>
      <c r="E23" s="36" t="s">
        <v>15</v>
      </c>
      <c r="F23" s="35" t="s">
        <v>16</v>
      </c>
      <c r="G23" s="36" t="s">
        <v>17</v>
      </c>
      <c r="H23" s="37" t="s">
        <v>26</v>
      </c>
      <c r="I23" s="67" t="s">
        <v>4</v>
      </c>
      <c r="J23" s="29" t="s">
        <v>5</v>
      </c>
      <c r="K23" s="36" t="s">
        <v>6</v>
      </c>
      <c r="L23" s="61" t="s">
        <v>48</v>
      </c>
    </row>
    <row r="24" spans="1:12" ht="24" customHeight="1" thickTop="1">
      <c r="A24" s="82"/>
      <c r="B24" s="5" t="s">
        <v>23</v>
      </c>
      <c r="C24" s="22">
        <v>0.22916666666666666</v>
      </c>
      <c r="D24" s="21">
        <f aca="true" t="shared" si="10" ref="D24:D31">+E24-C24</f>
        <v>0.24583333333333332</v>
      </c>
      <c r="E24" s="6">
        <v>0.475</v>
      </c>
      <c r="F24" s="21">
        <f aca="true" t="shared" si="11" ref="F24:F31">+G24-E24</f>
        <v>0.2416666666666667</v>
      </c>
      <c r="G24" s="6">
        <v>0.7166666666666667</v>
      </c>
      <c r="H24" s="23">
        <f aca="true" t="shared" si="12" ref="H24:H31">+AVERAGE(D24,F24)</f>
        <v>0.24375000000000002</v>
      </c>
      <c r="I24" s="25">
        <v>0.7590277777777777</v>
      </c>
      <c r="J24" s="6">
        <f aca="true" t="shared" si="13" ref="J24:J31">(+I24/5000)*1600</f>
        <v>0.24288888888888888</v>
      </c>
      <c r="K24" s="6">
        <f aca="true" t="shared" si="14" ref="K24:K31">(+I24/5000)*1000</f>
        <v>0.15180555555555555</v>
      </c>
      <c r="L24" s="72">
        <v>7</v>
      </c>
    </row>
    <row r="25" spans="1:12" ht="24" customHeight="1">
      <c r="A25" s="82"/>
      <c r="B25" s="5" t="s">
        <v>120</v>
      </c>
      <c r="C25" s="22">
        <v>0.22569444444444445</v>
      </c>
      <c r="D25" s="21">
        <f t="shared" si="10"/>
        <v>0.24652777777777782</v>
      </c>
      <c r="E25" s="6">
        <v>0.47222222222222227</v>
      </c>
      <c r="F25" s="21">
        <f t="shared" si="11"/>
        <v>0.2527777777777777</v>
      </c>
      <c r="G25" s="6">
        <v>0.725</v>
      </c>
      <c r="H25" s="23">
        <f t="shared" si="12"/>
        <v>0.24965277777777778</v>
      </c>
      <c r="I25" s="25">
        <v>0.7666666666666666</v>
      </c>
      <c r="J25" s="6">
        <f t="shared" si="13"/>
        <v>0.2453333333333333</v>
      </c>
      <c r="K25" s="6">
        <f t="shared" si="14"/>
        <v>0.15333333333333332</v>
      </c>
      <c r="L25" s="72">
        <v>10</v>
      </c>
    </row>
    <row r="26" spans="1:12" ht="24" customHeight="1">
      <c r="A26" s="82"/>
      <c r="B26" s="5" t="s">
        <v>43</v>
      </c>
      <c r="C26" s="22">
        <v>0.22430555555555556</v>
      </c>
      <c r="D26" s="21">
        <f t="shared" si="10"/>
        <v>0.25416666666666665</v>
      </c>
      <c r="E26" s="6">
        <v>0.4784722222222222</v>
      </c>
      <c r="F26" s="21">
        <f t="shared" si="11"/>
        <v>0.25625</v>
      </c>
      <c r="G26" s="6">
        <v>0.7347222222222222</v>
      </c>
      <c r="H26" s="23">
        <f t="shared" si="12"/>
        <v>0.2552083333333333</v>
      </c>
      <c r="I26" s="25">
        <v>0.7791666666666667</v>
      </c>
      <c r="J26" s="6">
        <f t="shared" si="13"/>
        <v>0.24933333333333335</v>
      </c>
      <c r="K26" s="6">
        <f t="shared" si="14"/>
        <v>0.15583333333333335</v>
      </c>
      <c r="L26" s="72">
        <v>14</v>
      </c>
    </row>
    <row r="27" spans="1:12" ht="24" customHeight="1">
      <c r="A27" s="82"/>
      <c r="B27" s="5" t="s">
        <v>60</v>
      </c>
      <c r="C27" s="22">
        <v>0.24166666666666667</v>
      </c>
      <c r="D27" s="21">
        <f t="shared" si="10"/>
        <v>0.2583333333333333</v>
      </c>
      <c r="E27" s="6">
        <v>0.5</v>
      </c>
      <c r="F27" s="21">
        <f t="shared" si="11"/>
        <v>0.25694444444444453</v>
      </c>
      <c r="G27" s="6">
        <v>0.7569444444444445</v>
      </c>
      <c r="H27" s="23">
        <f t="shared" si="12"/>
        <v>0.2576388888888889</v>
      </c>
      <c r="I27" s="25">
        <v>0.7986111111111112</v>
      </c>
      <c r="J27" s="6">
        <f t="shared" si="13"/>
        <v>0.2555555555555556</v>
      </c>
      <c r="K27" s="6">
        <f t="shared" si="14"/>
        <v>0.15972222222222224</v>
      </c>
      <c r="L27" s="72">
        <v>30</v>
      </c>
    </row>
    <row r="28" spans="1:12" ht="24" customHeight="1">
      <c r="A28" s="82"/>
      <c r="B28" s="5" t="s">
        <v>45</v>
      </c>
      <c r="C28" s="22">
        <v>0.25277777777777777</v>
      </c>
      <c r="D28" s="21">
        <f t="shared" si="10"/>
        <v>0.2583333333333334</v>
      </c>
      <c r="E28" s="6">
        <v>0.5111111111111112</v>
      </c>
      <c r="F28" s="21">
        <f t="shared" si="11"/>
        <v>0.25277777777777766</v>
      </c>
      <c r="G28" s="6">
        <v>0.7638888888888888</v>
      </c>
      <c r="H28" s="23">
        <f t="shared" si="12"/>
        <v>0.25555555555555554</v>
      </c>
      <c r="I28" s="25">
        <v>0.8083333333333332</v>
      </c>
      <c r="J28" s="6">
        <f t="shared" si="13"/>
        <v>0.25866666666666666</v>
      </c>
      <c r="K28" s="6">
        <f t="shared" si="14"/>
        <v>0.16166666666666665</v>
      </c>
      <c r="L28" s="72">
        <v>41</v>
      </c>
    </row>
    <row r="29" spans="1:12" ht="24" customHeight="1">
      <c r="A29" s="82"/>
      <c r="B29" s="5" t="s">
        <v>63</v>
      </c>
      <c r="C29" s="22">
        <v>0.25416666666666665</v>
      </c>
      <c r="D29" s="21">
        <f t="shared" si="10"/>
        <v>0.26250000000000007</v>
      </c>
      <c r="E29" s="6">
        <v>0.5166666666666667</v>
      </c>
      <c r="F29" s="21">
        <f t="shared" si="11"/>
        <v>0.25902777777777775</v>
      </c>
      <c r="G29" s="6">
        <v>0.7756944444444445</v>
      </c>
      <c r="H29" s="23">
        <f t="shared" si="12"/>
        <v>0.2607638888888889</v>
      </c>
      <c r="I29" s="25">
        <v>0.8194444444444445</v>
      </c>
      <c r="J29" s="6">
        <f t="shared" si="13"/>
        <v>0.26222222222222225</v>
      </c>
      <c r="K29" s="6">
        <f t="shared" si="14"/>
        <v>0.1638888888888889</v>
      </c>
      <c r="L29" s="72">
        <v>59</v>
      </c>
    </row>
    <row r="30" spans="1:12" ht="24" customHeight="1">
      <c r="A30" s="82"/>
      <c r="B30" s="5" t="s">
        <v>64</v>
      </c>
      <c r="C30" s="22">
        <v>0.2534722222222222</v>
      </c>
      <c r="D30" s="21">
        <f t="shared" si="10"/>
        <v>0.2631944444444445</v>
      </c>
      <c r="E30" s="6">
        <v>0.5166666666666667</v>
      </c>
      <c r="F30" s="21">
        <f t="shared" si="11"/>
        <v>0.2583333333333333</v>
      </c>
      <c r="G30" s="6">
        <v>0.775</v>
      </c>
      <c r="H30" s="23">
        <f t="shared" si="12"/>
        <v>0.2607638888888889</v>
      </c>
      <c r="I30" s="25">
        <v>0.8201388888888889</v>
      </c>
      <c r="J30" s="6">
        <f t="shared" si="13"/>
        <v>0.2624444444444444</v>
      </c>
      <c r="K30" s="6">
        <f t="shared" si="14"/>
        <v>0.16402777777777777</v>
      </c>
      <c r="L30" s="72">
        <v>60</v>
      </c>
    </row>
    <row r="31" spans="1:12" ht="24" customHeight="1">
      <c r="A31" s="82"/>
      <c r="B31" s="5" t="s">
        <v>22</v>
      </c>
      <c r="C31" s="22">
        <v>0.24513888888888888</v>
      </c>
      <c r="D31" s="21">
        <f t="shared" si="10"/>
        <v>0.3027777777777778</v>
      </c>
      <c r="E31" s="6">
        <v>0.5479166666666667</v>
      </c>
      <c r="F31" s="21">
        <f t="shared" si="11"/>
        <v>0.2993055555555555</v>
      </c>
      <c r="G31" s="6">
        <v>0.8472222222222222</v>
      </c>
      <c r="H31" s="23">
        <f t="shared" si="12"/>
        <v>0.30104166666666665</v>
      </c>
      <c r="I31" s="25">
        <v>0.90625</v>
      </c>
      <c r="J31" s="6">
        <f t="shared" si="13"/>
        <v>0.29</v>
      </c>
      <c r="K31" s="6">
        <f t="shared" si="14"/>
        <v>0.18125</v>
      </c>
      <c r="L31" s="72">
        <v>203</v>
      </c>
    </row>
    <row r="32" spans="2:12" ht="30.75" customHeight="1" thickBot="1">
      <c r="B32" s="14"/>
      <c r="C32" s="62"/>
      <c r="D32" s="63"/>
      <c r="E32" s="63"/>
      <c r="F32" s="63"/>
      <c r="G32" s="63"/>
      <c r="H32" s="11"/>
      <c r="I32" s="164" t="s">
        <v>181</v>
      </c>
      <c r="J32" s="63"/>
      <c r="K32" s="63"/>
      <c r="L32" s="56"/>
    </row>
    <row r="33" ht="13.5" thickTop="1"/>
  </sheetData>
  <printOptions/>
  <pageMargins left="0.5" right="0.5" top="0.5" bottom="0.5" header="0.5" footer="0.5"/>
  <pageSetup fitToHeight="1" fitToWidth="1" horizontalDpi="600" verticalDpi="600" orientation="portrait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"/>
  <sheetViews>
    <sheetView workbookViewId="0" topLeftCell="A5">
      <selection activeCell="G24" sqref="G24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</cols>
  <sheetData>
    <row r="2" ht="13.5" thickBot="1"/>
    <row r="3" spans="2:10" ht="16.5" thickTop="1">
      <c r="B3" s="45" t="s">
        <v>180</v>
      </c>
      <c r="C3" s="46" t="s">
        <v>84</v>
      </c>
      <c r="D3" s="46"/>
      <c r="E3" s="46"/>
      <c r="F3" s="47"/>
      <c r="G3" s="48" t="s">
        <v>71</v>
      </c>
      <c r="H3" s="49"/>
      <c r="I3" s="49" t="s">
        <v>1</v>
      </c>
      <c r="J3" s="76"/>
    </row>
    <row r="4" spans="2:10" ht="15.75">
      <c r="B4" s="51" t="s">
        <v>13</v>
      </c>
      <c r="C4" s="2" t="s">
        <v>1</v>
      </c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0" ht="20.25" customHeight="1" thickBot="1">
      <c r="B6" s="163" t="s">
        <v>176</v>
      </c>
      <c r="C6" s="35" t="s">
        <v>2</v>
      </c>
      <c r="D6" s="35" t="s">
        <v>3</v>
      </c>
      <c r="E6" s="41" t="s">
        <v>31</v>
      </c>
      <c r="F6" s="37" t="s">
        <v>30</v>
      </c>
      <c r="G6" s="38" t="s">
        <v>4</v>
      </c>
      <c r="H6" s="41" t="s">
        <v>5</v>
      </c>
      <c r="I6" s="41" t="s">
        <v>6</v>
      </c>
      <c r="J6" s="78" t="s">
        <v>48</v>
      </c>
    </row>
    <row r="7" spans="1:10" ht="30.75" customHeight="1" thickTop="1">
      <c r="A7" s="82"/>
      <c r="B7" s="40" t="s">
        <v>141</v>
      </c>
      <c r="C7" s="22">
        <v>0.2888888888888889</v>
      </c>
      <c r="D7" s="21"/>
      <c r="E7" s="100"/>
      <c r="F7" s="23"/>
      <c r="G7" s="25">
        <v>0.7708333333333334</v>
      </c>
      <c r="H7" s="18">
        <f>+I7*1.6</f>
        <v>0.3081022566408527</v>
      </c>
      <c r="I7" s="18">
        <f>+(G7/4003)*1000</f>
        <v>0.19256391040053294</v>
      </c>
      <c r="J7" s="74">
        <v>45</v>
      </c>
    </row>
    <row r="8" spans="1:10" ht="30.75" customHeight="1">
      <c r="A8" s="82"/>
      <c r="B8" s="40" t="s">
        <v>81</v>
      </c>
      <c r="C8" s="22">
        <v>0.2888888888888889</v>
      </c>
      <c r="D8" s="21"/>
      <c r="E8" s="100"/>
      <c r="F8" s="23"/>
      <c r="G8" s="25">
        <v>0.7736111111111111</v>
      </c>
      <c r="H8" s="18">
        <f>+I8*1.6</f>
        <v>0.3092125350431621</v>
      </c>
      <c r="I8" s="18">
        <f>+(G8/4003)*1000</f>
        <v>0.1932578344019763</v>
      </c>
      <c r="J8" s="74">
        <v>47</v>
      </c>
    </row>
    <row r="9" spans="1:10" ht="30.75" customHeight="1">
      <c r="A9" s="82"/>
      <c r="B9" s="40" t="s">
        <v>41</v>
      </c>
      <c r="C9" s="22">
        <v>0.2888888888888889</v>
      </c>
      <c r="D9" s="21"/>
      <c r="E9" s="100"/>
      <c r="F9" s="23"/>
      <c r="G9" s="25">
        <v>0.779861111111111</v>
      </c>
      <c r="H9" s="18">
        <f>+I9*1.6</f>
        <v>0.3117106614483582</v>
      </c>
      <c r="I9" s="18">
        <f>+(G9/4003)*1000</f>
        <v>0.19481916340522384</v>
      </c>
      <c r="J9" s="74">
        <v>52</v>
      </c>
    </row>
    <row r="10" spans="1:10" ht="30.75" customHeight="1">
      <c r="A10" s="82"/>
      <c r="B10" s="40" t="s">
        <v>77</v>
      </c>
      <c r="C10" s="22">
        <v>0.30833333333333335</v>
      </c>
      <c r="D10" s="21"/>
      <c r="E10" s="100"/>
      <c r="F10" s="23"/>
      <c r="G10" s="25">
        <v>0.7916666666666666</v>
      </c>
      <c r="H10" s="18">
        <f>+I10*1.6</f>
        <v>0.316429344658173</v>
      </c>
      <c r="I10" s="18">
        <f>+(G10/4003)*1000</f>
        <v>0.19776834041135813</v>
      </c>
      <c r="J10" s="74">
        <v>68</v>
      </c>
    </row>
    <row r="11" spans="1:10" ht="30.75" customHeight="1">
      <c r="A11" s="82"/>
      <c r="B11" s="40" t="s">
        <v>103</v>
      </c>
      <c r="C11" s="22">
        <v>0.30833333333333335</v>
      </c>
      <c r="D11" s="21"/>
      <c r="E11" s="100"/>
      <c r="F11" s="23"/>
      <c r="G11" s="25">
        <v>0.7923611111111111</v>
      </c>
      <c r="H11" s="18">
        <f>+I11*1.6</f>
        <v>0.3167069142587504</v>
      </c>
      <c r="I11" s="18">
        <f>+(G11/4003)*1000</f>
        <v>0.19794182141171898</v>
      </c>
      <c r="J11" s="74">
        <v>70</v>
      </c>
    </row>
    <row r="12" spans="1:10" ht="30.75" customHeight="1">
      <c r="A12" s="82"/>
      <c r="B12" s="40" t="s">
        <v>1</v>
      </c>
      <c r="C12" s="22"/>
      <c r="D12" s="21"/>
      <c r="E12" s="100"/>
      <c r="F12" s="23"/>
      <c r="G12" s="165" t="s">
        <v>184</v>
      </c>
      <c r="H12" s="18"/>
      <c r="I12" s="18"/>
      <c r="J12" s="74"/>
    </row>
    <row r="13" spans="2:10" ht="21.75" customHeight="1" thickBot="1">
      <c r="B13" s="163" t="s">
        <v>177</v>
      </c>
      <c r="C13" s="35" t="s">
        <v>2</v>
      </c>
      <c r="D13" s="35" t="s">
        <v>3</v>
      </c>
      <c r="E13" s="41" t="s">
        <v>31</v>
      </c>
      <c r="F13" s="37" t="s">
        <v>30</v>
      </c>
      <c r="G13" s="38" t="s">
        <v>4</v>
      </c>
      <c r="H13" s="41" t="s">
        <v>5</v>
      </c>
      <c r="I13" s="41" t="s">
        <v>6</v>
      </c>
      <c r="J13" s="78" t="s">
        <v>48</v>
      </c>
    </row>
    <row r="14" spans="1:10" ht="34.5" customHeight="1" thickTop="1">
      <c r="A14" s="82"/>
      <c r="B14" s="5" t="s">
        <v>65</v>
      </c>
      <c r="C14" s="22">
        <v>0.24166666666666667</v>
      </c>
      <c r="D14" s="21">
        <f aca="true" t="shared" si="0" ref="D14:D19">+E14-C14</f>
        <v>0.2763888888888889</v>
      </c>
      <c r="E14" s="100">
        <v>0.5180555555555556</v>
      </c>
      <c r="F14" s="23">
        <f aca="true" t="shared" si="1" ref="F14:F19">+G14-E14</f>
        <v>0.1284722222222222</v>
      </c>
      <c r="G14" s="25">
        <v>0.6465277777777778</v>
      </c>
      <c r="H14" s="18">
        <f aca="true" t="shared" si="2" ref="H14:H19">+I14*1.6</f>
        <v>0.25841729813750797</v>
      </c>
      <c r="I14" s="18">
        <f aca="true" t="shared" si="3" ref="I14:I19">+(G14/4003)*1000</f>
        <v>0.16151081133594247</v>
      </c>
      <c r="J14" s="74">
        <v>16</v>
      </c>
    </row>
    <row r="15" spans="1:10" ht="34.5" customHeight="1">
      <c r="A15" s="82"/>
      <c r="B15" s="5" t="s">
        <v>178</v>
      </c>
      <c r="C15" s="22">
        <v>0.25972222222222224</v>
      </c>
      <c r="D15" s="21">
        <f t="shared" si="0"/>
        <v>0.29097222222222224</v>
      </c>
      <c r="E15" s="100">
        <v>0.5506944444444445</v>
      </c>
      <c r="F15" s="23">
        <f t="shared" si="1"/>
        <v>0.14097222222222228</v>
      </c>
      <c r="G15" s="25">
        <v>0.6916666666666668</v>
      </c>
      <c r="H15" s="18">
        <f t="shared" si="2"/>
        <v>0.27645932217503544</v>
      </c>
      <c r="I15" s="18">
        <f t="shared" si="3"/>
        <v>0.17278707635939713</v>
      </c>
      <c r="J15" s="74">
        <v>54</v>
      </c>
    </row>
    <row r="16" spans="1:10" ht="34.5" customHeight="1">
      <c r="A16" s="82"/>
      <c r="B16" s="5" t="s">
        <v>100</v>
      </c>
      <c r="C16" s="22">
        <v>0.2673611111111111</v>
      </c>
      <c r="D16" s="21">
        <f t="shared" si="0"/>
        <v>0.3034722222222222</v>
      </c>
      <c r="E16" s="100">
        <v>0.5708333333333333</v>
      </c>
      <c r="F16" s="23">
        <f t="shared" si="1"/>
        <v>0.1381944444444444</v>
      </c>
      <c r="G16" s="25">
        <v>0.7090277777777777</v>
      </c>
      <c r="H16" s="18">
        <f t="shared" si="2"/>
        <v>0.28339856218946896</v>
      </c>
      <c r="I16" s="18">
        <f t="shared" si="3"/>
        <v>0.1771241013684181</v>
      </c>
      <c r="J16" s="74">
        <v>73</v>
      </c>
    </row>
    <row r="17" spans="1:10" ht="34.5" customHeight="1">
      <c r="A17" s="82"/>
      <c r="B17" s="5" t="s">
        <v>57</v>
      </c>
      <c r="C17" s="22">
        <v>0.28055555555555556</v>
      </c>
      <c r="D17" s="21">
        <f t="shared" si="0"/>
        <v>0.29027777777777775</v>
      </c>
      <c r="E17" s="100">
        <v>0.5708333333333333</v>
      </c>
      <c r="F17" s="23">
        <f t="shared" si="1"/>
        <v>0.14722222222222225</v>
      </c>
      <c r="G17" s="25">
        <v>0.7180555555555556</v>
      </c>
      <c r="H17" s="18">
        <f t="shared" si="2"/>
        <v>0.28700696699697453</v>
      </c>
      <c r="I17" s="18">
        <f t="shared" si="3"/>
        <v>0.17937935437310906</v>
      </c>
      <c r="J17" s="74">
        <v>83</v>
      </c>
    </row>
    <row r="18" spans="1:10" ht="34.5" customHeight="1">
      <c r="A18" s="82"/>
      <c r="B18" s="5" t="s">
        <v>12</v>
      </c>
      <c r="C18" s="22">
        <v>0.27638888888888885</v>
      </c>
      <c r="D18" s="21">
        <f t="shared" si="0"/>
        <v>0.301388888888889</v>
      </c>
      <c r="E18" s="100">
        <v>0.5777777777777778</v>
      </c>
      <c r="F18" s="23">
        <f t="shared" si="1"/>
        <v>0.15069444444444446</v>
      </c>
      <c r="G18" s="25">
        <v>0.7284722222222223</v>
      </c>
      <c r="H18" s="18">
        <f t="shared" si="2"/>
        <v>0.29117051100563474</v>
      </c>
      <c r="I18" s="18">
        <f t="shared" si="3"/>
        <v>0.1819815693785217</v>
      </c>
      <c r="J18" s="74">
        <v>95</v>
      </c>
    </row>
    <row r="19" spans="1:10" ht="34.5" customHeight="1">
      <c r="A19" s="82"/>
      <c r="B19" s="5" t="s">
        <v>50</v>
      </c>
      <c r="C19" s="22">
        <v>0.27638888888888885</v>
      </c>
      <c r="D19" s="21">
        <f t="shared" si="0"/>
        <v>0.301388888888889</v>
      </c>
      <c r="E19" s="100">
        <v>0.5777777777777778</v>
      </c>
      <c r="F19" s="23">
        <f t="shared" si="1"/>
        <v>0.15347222222222212</v>
      </c>
      <c r="G19" s="25">
        <v>0.73125</v>
      </c>
      <c r="H19" s="18">
        <f t="shared" si="2"/>
        <v>0.292280789407944</v>
      </c>
      <c r="I19" s="18">
        <f t="shared" si="3"/>
        <v>0.182675493379965</v>
      </c>
      <c r="J19" s="74">
        <v>97</v>
      </c>
    </row>
    <row r="20" spans="1:10" ht="34.5" customHeight="1">
      <c r="A20" s="82"/>
      <c r="B20" s="5" t="s">
        <v>53</v>
      </c>
      <c r="C20" s="22">
        <v>0.28055555555555556</v>
      </c>
      <c r="D20" s="21"/>
      <c r="E20" s="100"/>
      <c r="F20" s="23"/>
      <c r="G20" s="25" t="s">
        <v>109</v>
      </c>
      <c r="H20" s="167" t="s">
        <v>185</v>
      </c>
      <c r="I20" s="18"/>
      <c r="J20" s="74"/>
    </row>
    <row r="21" spans="2:10" ht="22.5" customHeight="1" thickBot="1">
      <c r="B21" s="163" t="s">
        <v>179</v>
      </c>
      <c r="C21" s="35" t="s">
        <v>2</v>
      </c>
      <c r="D21" s="35" t="s">
        <v>3</v>
      </c>
      <c r="E21" s="41" t="s">
        <v>31</v>
      </c>
      <c r="F21" s="37" t="s">
        <v>30</v>
      </c>
      <c r="G21" s="38" t="s">
        <v>4</v>
      </c>
      <c r="H21" s="41" t="s">
        <v>5</v>
      </c>
      <c r="I21" s="41" t="s">
        <v>6</v>
      </c>
      <c r="J21" s="78" t="s">
        <v>48</v>
      </c>
    </row>
    <row r="22" spans="1:10" ht="31.5" customHeight="1" thickTop="1">
      <c r="A22" s="82"/>
      <c r="B22" s="5" t="s">
        <v>38</v>
      </c>
      <c r="C22" s="17">
        <v>0.29444444444444445</v>
      </c>
      <c r="D22" s="21"/>
      <c r="E22" s="100"/>
      <c r="F22" s="23"/>
      <c r="G22" s="25">
        <v>0.75625</v>
      </c>
      <c r="H22" s="18">
        <f>+I22*1.6</f>
        <v>0.30227329502872846</v>
      </c>
      <c r="I22" s="18">
        <f>+(G22/4003)*1000</f>
        <v>0.18892080939295527</v>
      </c>
      <c r="J22" s="74">
        <v>65</v>
      </c>
    </row>
    <row r="23" spans="1:10" ht="31.5" customHeight="1">
      <c r="A23" s="82"/>
      <c r="B23" s="5" t="s">
        <v>54</v>
      </c>
      <c r="C23" s="17">
        <v>0.3</v>
      </c>
      <c r="D23" s="21"/>
      <c r="E23" s="100"/>
      <c r="F23" s="23"/>
      <c r="G23" s="25">
        <v>0.79375</v>
      </c>
      <c r="H23" s="18">
        <f>+I23*1.6</f>
        <v>0.3172620534599051</v>
      </c>
      <c r="I23" s="18">
        <f>+(G23/4003)*1000</f>
        <v>0.19828878341244066</v>
      </c>
      <c r="J23" s="74">
        <v>110</v>
      </c>
    </row>
    <row r="24" spans="2:10" ht="26.25" customHeight="1" thickBot="1">
      <c r="B24" s="14"/>
      <c r="C24" s="54"/>
      <c r="D24" s="9"/>
      <c r="E24" s="9"/>
      <c r="F24" s="10"/>
      <c r="G24" s="168" t="s">
        <v>186</v>
      </c>
      <c r="H24" s="9"/>
      <c r="I24" s="9"/>
      <c r="J24" s="80"/>
    </row>
    <row r="25" ht="13.5" thickTop="1"/>
  </sheetData>
  <printOptions/>
  <pageMargins left="0.5" right="0.5" top="0.75" bottom="0.75" header="0.5" footer="0.5"/>
  <pageSetup fitToHeight="1" fitToWidth="1" horizontalDpi="600" verticalDpi="600" orientation="portrait" scale="8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workbookViewId="0" topLeftCell="A4">
      <selection activeCell="H10" sqref="H10:I10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</cols>
  <sheetData>
    <row r="2" ht="13.5" thickBot="1"/>
    <row r="3" spans="2:10" ht="16.5" thickTop="1">
      <c r="B3" s="45" t="s">
        <v>187</v>
      </c>
      <c r="C3" s="46" t="s">
        <v>59</v>
      </c>
      <c r="D3" s="46"/>
      <c r="E3" s="46"/>
      <c r="F3" s="47"/>
      <c r="G3" s="48" t="s">
        <v>71</v>
      </c>
      <c r="H3" s="49"/>
      <c r="I3" s="49" t="s">
        <v>1</v>
      </c>
      <c r="J3" s="76"/>
    </row>
    <row r="4" spans="2:10" ht="15.75">
      <c r="B4" s="51" t="s">
        <v>13</v>
      </c>
      <c r="C4" s="2" t="s">
        <v>1</v>
      </c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0" ht="13.5" thickBot="1">
      <c r="B6" s="69" t="s">
        <v>36</v>
      </c>
      <c r="C6" s="35" t="s">
        <v>2</v>
      </c>
      <c r="D6" s="35" t="s">
        <v>3</v>
      </c>
      <c r="E6" s="41" t="s">
        <v>31</v>
      </c>
      <c r="F6" s="37" t="s">
        <v>30</v>
      </c>
      <c r="G6" s="38" t="s">
        <v>4</v>
      </c>
      <c r="H6" s="41" t="s">
        <v>5</v>
      </c>
      <c r="I6" s="41" t="s">
        <v>6</v>
      </c>
      <c r="J6" s="78" t="s">
        <v>48</v>
      </c>
    </row>
    <row r="7" spans="1:10" ht="23.25" customHeight="1" thickTop="1">
      <c r="A7" s="82"/>
      <c r="B7" s="40" t="s">
        <v>65</v>
      </c>
      <c r="C7" s="22">
        <v>0.24513888888888888</v>
      </c>
      <c r="D7" s="21">
        <f aca="true" t="shared" si="0" ref="D7:D15">+E7-C7</f>
        <v>0.28125</v>
      </c>
      <c r="E7" s="100">
        <v>0.5263888888888889</v>
      </c>
      <c r="F7" s="23">
        <f aca="true" t="shared" si="1" ref="F7:F15">+G7-E7</f>
        <v>0.13124999999999998</v>
      </c>
      <c r="G7" s="25">
        <v>0.6576388888888889</v>
      </c>
      <c r="H7" s="18">
        <f aca="true" t="shared" si="2" ref="H7:H15">+AVERAGE(C7:D7)</f>
        <v>0.26319444444444445</v>
      </c>
      <c r="I7" s="18">
        <f aca="true" t="shared" si="3" ref="I7:I15">+(G7/4000)*1000</f>
        <v>0.16440972222222222</v>
      </c>
      <c r="J7" s="74">
        <v>4</v>
      </c>
    </row>
    <row r="8" spans="1:10" ht="23.25" customHeight="1">
      <c r="A8" s="82"/>
      <c r="B8" s="5" t="s">
        <v>57</v>
      </c>
      <c r="C8" s="22">
        <v>0.2638888888888889</v>
      </c>
      <c r="D8" s="21">
        <f t="shared" si="0"/>
        <v>0.2868055555555556</v>
      </c>
      <c r="E8" s="100">
        <v>0.5506944444444445</v>
      </c>
      <c r="F8" s="23">
        <f t="shared" si="1"/>
        <v>0.14027777777777772</v>
      </c>
      <c r="G8" s="25">
        <v>0.6909722222222222</v>
      </c>
      <c r="H8" s="18">
        <f t="shared" si="2"/>
        <v>0.27534722222222224</v>
      </c>
      <c r="I8" s="18">
        <f t="shared" si="3"/>
        <v>0.17274305555555555</v>
      </c>
      <c r="J8" s="74">
        <v>17</v>
      </c>
    </row>
    <row r="9" spans="1:10" ht="23.25" customHeight="1">
      <c r="A9" s="82"/>
      <c r="B9" s="5" t="s">
        <v>100</v>
      </c>
      <c r="C9" s="22">
        <v>0.2652777777777778</v>
      </c>
      <c r="D9" s="21">
        <f t="shared" si="0"/>
        <v>0.2923611111111111</v>
      </c>
      <c r="E9" s="100">
        <v>0.5576388888888889</v>
      </c>
      <c r="F9" s="23">
        <f t="shared" si="1"/>
        <v>0.14166666666666672</v>
      </c>
      <c r="G9" s="25">
        <v>0.6993055555555556</v>
      </c>
      <c r="H9" s="18">
        <f t="shared" si="2"/>
        <v>0.27881944444444445</v>
      </c>
      <c r="I9" s="18">
        <f t="shared" si="3"/>
        <v>0.1748263888888889</v>
      </c>
      <c r="J9" s="74">
        <v>18</v>
      </c>
    </row>
    <row r="10" spans="1:10" ht="23.25" customHeight="1">
      <c r="A10" s="82"/>
      <c r="B10" s="5" t="s">
        <v>39</v>
      </c>
      <c r="C10" s="22">
        <v>0.26875</v>
      </c>
      <c r="D10" s="21">
        <f t="shared" si="0"/>
        <v>0.3</v>
      </c>
      <c r="E10" s="100">
        <v>0.56875</v>
      </c>
      <c r="F10" s="23">
        <f t="shared" si="1"/>
        <v>0.14097222222222228</v>
      </c>
      <c r="G10" s="25">
        <v>0.7097222222222223</v>
      </c>
      <c r="H10" s="18">
        <f t="shared" si="2"/>
        <v>0.284375</v>
      </c>
      <c r="I10" s="18">
        <f t="shared" si="3"/>
        <v>0.17743055555555556</v>
      </c>
      <c r="J10" s="74">
        <v>22</v>
      </c>
    </row>
    <row r="11" spans="1:10" ht="23.25" customHeight="1">
      <c r="A11" s="82"/>
      <c r="B11" s="5" t="s">
        <v>12</v>
      </c>
      <c r="C11" s="22">
        <v>0.28055555555555556</v>
      </c>
      <c r="D11" s="21">
        <f t="shared" si="0"/>
        <v>0.30208333333333326</v>
      </c>
      <c r="E11" s="100">
        <v>0.5826388888888888</v>
      </c>
      <c r="F11" s="23">
        <f t="shared" si="1"/>
        <v>0.1395833333333334</v>
      </c>
      <c r="G11" s="25">
        <v>0.7222222222222222</v>
      </c>
      <c r="H11" s="18">
        <f t="shared" si="2"/>
        <v>0.2913194444444444</v>
      </c>
      <c r="I11" s="18">
        <f t="shared" si="3"/>
        <v>0.18055555555555555</v>
      </c>
      <c r="J11" s="74">
        <v>29</v>
      </c>
    </row>
    <row r="12" spans="1:10" ht="24" customHeight="1">
      <c r="A12" s="82"/>
      <c r="B12" s="5" t="s">
        <v>50</v>
      </c>
      <c r="C12" s="22">
        <v>0.275</v>
      </c>
      <c r="D12" s="21">
        <f t="shared" si="0"/>
        <v>0.30208333333333326</v>
      </c>
      <c r="E12" s="100">
        <v>0.5770833333333333</v>
      </c>
      <c r="F12" s="23">
        <f t="shared" si="1"/>
        <v>0.15416666666666667</v>
      </c>
      <c r="G12" s="25">
        <v>0.73125</v>
      </c>
      <c r="H12" s="18">
        <f t="shared" si="2"/>
        <v>0.28854166666666664</v>
      </c>
      <c r="I12" s="18">
        <f t="shared" si="3"/>
        <v>0.1828125</v>
      </c>
      <c r="J12" s="74">
        <v>35</v>
      </c>
    </row>
    <row r="13" spans="1:10" ht="24" customHeight="1">
      <c r="A13" s="82"/>
      <c r="B13" s="5" t="s">
        <v>81</v>
      </c>
      <c r="C13" s="22">
        <v>0.2833333333333333</v>
      </c>
      <c r="D13" s="21">
        <f t="shared" si="0"/>
        <v>0.32152777777777786</v>
      </c>
      <c r="E13" s="100">
        <v>0.6048611111111112</v>
      </c>
      <c r="F13" s="23">
        <f t="shared" si="1"/>
        <v>0.15902777777777766</v>
      </c>
      <c r="G13" s="25">
        <v>0.7638888888888888</v>
      </c>
      <c r="H13" s="18">
        <f t="shared" si="2"/>
        <v>0.3024305555555556</v>
      </c>
      <c r="I13" s="18">
        <f t="shared" si="3"/>
        <v>0.1909722222222222</v>
      </c>
      <c r="J13" s="74">
        <v>47</v>
      </c>
    </row>
    <row r="14" spans="1:10" ht="27.75" customHeight="1">
      <c r="A14" s="82"/>
      <c r="B14" s="5" t="s">
        <v>141</v>
      </c>
      <c r="C14" s="22">
        <v>0.29097222222222224</v>
      </c>
      <c r="D14" s="21">
        <f t="shared" si="0"/>
        <v>0.3194444444444445</v>
      </c>
      <c r="E14" s="100">
        <v>0.6104166666666667</v>
      </c>
      <c r="F14" s="23">
        <f t="shared" si="1"/>
        <v>0.1562499999999999</v>
      </c>
      <c r="G14" s="25">
        <v>0.7666666666666666</v>
      </c>
      <c r="H14" s="18">
        <f t="shared" si="2"/>
        <v>0.30520833333333336</v>
      </c>
      <c r="I14" s="18">
        <f t="shared" si="3"/>
        <v>0.19166666666666665</v>
      </c>
      <c r="J14" s="74">
        <v>48</v>
      </c>
    </row>
    <row r="15" spans="1:10" ht="27.75" customHeight="1">
      <c r="A15" s="82"/>
      <c r="B15" s="5" t="s">
        <v>41</v>
      </c>
      <c r="C15" s="22">
        <v>0.29305555555555557</v>
      </c>
      <c r="D15" s="21">
        <f t="shared" si="0"/>
        <v>0.32708333333333334</v>
      </c>
      <c r="E15" s="100">
        <v>0.6201388888888889</v>
      </c>
      <c r="F15" s="23">
        <f t="shared" si="1"/>
        <v>0.14930555555555547</v>
      </c>
      <c r="G15" s="25">
        <v>0.7694444444444444</v>
      </c>
      <c r="H15" s="18">
        <f t="shared" si="2"/>
        <v>0.31006944444444445</v>
      </c>
      <c r="I15" s="18">
        <f t="shared" si="3"/>
        <v>0.1923611111111111</v>
      </c>
      <c r="J15" s="74">
        <v>51</v>
      </c>
    </row>
    <row r="16" spans="1:10" ht="27.75" customHeight="1">
      <c r="A16" s="82"/>
      <c r="B16" s="5"/>
      <c r="C16" s="22"/>
      <c r="D16" s="21"/>
      <c r="E16" s="100"/>
      <c r="F16" s="23"/>
      <c r="G16" s="25"/>
      <c r="H16" s="18"/>
      <c r="I16" s="18"/>
      <c r="J16" s="74"/>
    </row>
    <row r="17" spans="1:10" ht="18" customHeight="1">
      <c r="A17" s="82"/>
      <c r="B17" s="5" t="s">
        <v>1</v>
      </c>
      <c r="C17" s="22"/>
      <c r="D17" s="21"/>
      <c r="E17" s="100"/>
      <c r="F17" s="23"/>
      <c r="G17" s="165" t="s">
        <v>196</v>
      </c>
      <c r="H17" s="18"/>
      <c r="I17" s="18"/>
      <c r="J17" s="74"/>
    </row>
    <row r="18" spans="2:10" ht="13.5" thickBot="1">
      <c r="B18" s="69" t="s">
        <v>86</v>
      </c>
      <c r="C18" s="35" t="s">
        <v>2</v>
      </c>
      <c r="D18" s="35" t="s">
        <v>3</v>
      </c>
      <c r="E18" s="41" t="s">
        <v>31</v>
      </c>
      <c r="F18" s="37" t="s">
        <v>30</v>
      </c>
      <c r="G18" s="38" t="s">
        <v>4</v>
      </c>
      <c r="H18" s="41" t="s">
        <v>5</v>
      </c>
      <c r="I18" s="41" t="s">
        <v>6</v>
      </c>
      <c r="J18" s="78" t="s">
        <v>48</v>
      </c>
    </row>
    <row r="19" spans="1:10" ht="27.75" customHeight="1" thickTop="1">
      <c r="A19" s="82"/>
      <c r="B19" s="5" t="s">
        <v>38</v>
      </c>
      <c r="C19" s="22">
        <v>0.28402777777777777</v>
      </c>
      <c r="D19" s="21">
        <f aca="true" t="shared" si="4" ref="D19:D26">+E19-C19</f>
        <v>0.3159722222222222</v>
      </c>
      <c r="E19" s="100">
        <v>0.6</v>
      </c>
      <c r="F19" s="23">
        <f aca="true" t="shared" si="5" ref="F19:F26">+G19-E19</f>
        <v>0.1479166666666667</v>
      </c>
      <c r="G19" s="25">
        <v>0.7479166666666667</v>
      </c>
      <c r="H19" s="18">
        <f aca="true" t="shared" si="6" ref="H19:H26">+AVERAGE(C19:D19)</f>
        <v>0.3</v>
      </c>
      <c r="I19" s="18">
        <f aca="true" t="shared" si="7" ref="I19:I26">+(G19/4000)*1000</f>
        <v>0.18697916666666667</v>
      </c>
      <c r="J19" s="74">
        <v>3</v>
      </c>
    </row>
    <row r="20" spans="1:10" ht="27.75" customHeight="1">
      <c r="A20" s="82"/>
      <c r="B20" s="5" t="s">
        <v>102</v>
      </c>
      <c r="C20" s="22">
        <v>0.2923611111111111</v>
      </c>
      <c r="D20" s="21">
        <f t="shared" si="4"/>
        <v>0.3277777777777778</v>
      </c>
      <c r="E20" s="100">
        <v>0.6201388888888889</v>
      </c>
      <c r="F20" s="23">
        <f t="shared" si="5"/>
        <v>0.14861111111111114</v>
      </c>
      <c r="G20" s="25">
        <v>0.76875</v>
      </c>
      <c r="H20" s="18">
        <f t="shared" si="6"/>
        <v>0.31006944444444445</v>
      </c>
      <c r="I20" s="18">
        <f t="shared" si="7"/>
        <v>0.1921875</v>
      </c>
      <c r="J20" s="74">
        <v>6</v>
      </c>
    </row>
    <row r="21" spans="1:10" ht="27.75" customHeight="1">
      <c r="A21" s="82"/>
      <c r="B21" s="5" t="s">
        <v>54</v>
      </c>
      <c r="C21" s="22">
        <v>0.29305555555555557</v>
      </c>
      <c r="D21" s="21">
        <f t="shared" si="4"/>
        <v>0.3284722222222222</v>
      </c>
      <c r="E21" s="100">
        <v>0.6215277777777778</v>
      </c>
      <c r="F21" s="23">
        <f t="shared" si="5"/>
        <v>0.1499999999999999</v>
      </c>
      <c r="G21" s="25">
        <v>0.7715277777777777</v>
      </c>
      <c r="H21" s="18">
        <f t="shared" si="6"/>
        <v>0.3107638888888889</v>
      </c>
      <c r="I21" s="18">
        <f t="shared" si="7"/>
        <v>0.19288194444444443</v>
      </c>
      <c r="J21" s="74">
        <v>8</v>
      </c>
    </row>
    <row r="22" spans="1:10" ht="27.75" customHeight="1">
      <c r="A22" s="82"/>
      <c r="B22" s="5" t="s">
        <v>101</v>
      </c>
      <c r="C22" s="22">
        <v>0.3104166666666667</v>
      </c>
      <c r="D22" s="21">
        <f t="shared" si="4"/>
        <v>0.3416666666666667</v>
      </c>
      <c r="E22" s="100">
        <v>0.6520833333333333</v>
      </c>
      <c r="F22" s="23">
        <f t="shared" si="5"/>
        <v>0.15000000000000002</v>
      </c>
      <c r="G22" s="25">
        <v>0.8020833333333334</v>
      </c>
      <c r="H22" s="18">
        <f t="shared" si="6"/>
        <v>0.3260416666666667</v>
      </c>
      <c r="I22" s="18">
        <f t="shared" si="7"/>
        <v>0.20052083333333334</v>
      </c>
      <c r="J22" s="74">
        <v>19</v>
      </c>
    </row>
    <row r="23" spans="1:10" ht="27.75" customHeight="1">
      <c r="A23" s="82"/>
      <c r="B23" s="5" t="s">
        <v>104</v>
      </c>
      <c r="C23" s="22">
        <v>0.3138888888888889</v>
      </c>
      <c r="D23" s="21">
        <f t="shared" si="4"/>
        <v>0.35</v>
      </c>
      <c r="E23" s="100">
        <v>0.6638888888888889</v>
      </c>
      <c r="F23" s="23">
        <f t="shared" si="5"/>
        <v>0.1791666666666667</v>
      </c>
      <c r="G23" s="25">
        <v>0.8430555555555556</v>
      </c>
      <c r="H23" s="18">
        <f t="shared" si="6"/>
        <v>0.33194444444444443</v>
      </c>
      <c r="I23" s="18">
        <f t="shared" si="7"/>
        <v>0.2107638888888889</v>
      </c>
      <c r="J23" s="74">
        <v>29</v>
      </c>
    </row>
    <row r="24" spans="1:10" ht="27.75" customHeight="1">
      <c r="A24" s="82"/>
      <c r="B24" s="5" t="s">
        <v>49</v>
      </c>
      <c r="C24" s="22">
        <v>0.3076388888888889</v>
      </c>
      <c r="D24" s="21">
        <f t="shared" si="4"/>
        <v>0.38055555555555554</v>
      </c>
      <c r="E24" s="100">
        <v>0.6881944444444444</v>
      </c>
      <c r="F24" s="23">
        <f t="shared" si="5"/>
        <v>0.17361111111111116</v>
      </c>
      <c r="G24" s="25">
        <v>0.8618055555555556</v>
      </c>
      <c r="H24" s="18">
        <f t="shared" si="6"/>
        <v>0.3440972222222222</v>
      </c>
      <c r="I24" s="18">
        <f t="shared" si="7"/>
        <v>0.2154513888888889</v>
      </c>
      <c r="J24" s="74">
        <v>34</v>
      </c>
    </row>
    <row r="25" spans="1:10" ht="27.75" customHeight="1">
      <c r="A25" s="82"/>
      <c r="B25" s="5" t="s">
        <v>11</v>
      </c>
      <c r="C25" s="22">
        <v>0.31666666666666665</v>
      </c>
      <c r="D25" s="21">
        <f t="shared" si="4"/>
        <v>0.3895833333333334</v>
      </c>
      <c r="E25" s="100">
        <v>0.70625</v>
      </c>
      <c r="F25" s="23">
        <f t="shared" si="5"/>
        <v>0.1826388888888888</v>
      </c>
      <c r="G25" s="25">
        <v>0.8888888888888888</v>
      </c>
      <c r="H25" s="18">
        <f t="shared" si="6"/>
        <v>0.353125</v>
      </c>
      <c r="I25" s="18">
        <f t="shared" si="7"/>
        <v>0.2222222222222222</v>
      </c>
      <c r="J25" s="74">
        <v>39</v>
      </c>
    </row>
    <row r="26" spans="1:10" ht="27.75" customHeight="1">
      <c r="A26" s="82"/>
      <c r="B26" s="5" t="s">
        <v>75</v>
      </c>
      <c r="C26" s="22">
        <v>0.3506944444444444</v>
      </c>
      <c r="D26" s="21">
        <f t="shared" si="4"/>
        <v>0.38888888888888895</v>
      </c>
      <c r="E26" s="100">
        <v>0.7395833333333334</v>
      </c>
      <c r="F26" s="23">
        <f t="shared" si="5"/>
        <v>0.19861111111111107</v>
      </c>
      <c r="G26" s="25">
        <v>0.9381944444444444</v>
      </c>
      <c r="H26" s="18">
        <f t="shared" si="6"/>
        <v>0.3697916666666667</v>
      </c>
      <c r="I26" s="18">
        <f t="shared" si="7"/>
        <v>0.2345486111111111</v>
      </c>
      <c r="J26" s="74">
        <v>43</v>
      </c>
    </row>
    <row r="27" spans="1:10" ht="18" customHeight="1">
      <c r="A27" s="82"/>
      <c r="B27" s="5" t="s">
        <v>1</v>
      </c>
      <c r="C27" s="17"/>
      <c r="D27" s="21"/>
      <c r="E27" s="100"/>
      <c r="F27" s="23"/>
      <c r="G27" s="165" t="s">
        <v>197</v>
      </c>
      <c r="H27" s="18"/>
      <c r="I27" s="18"/>
      <c r="J27" s="74"/>
    </row>
    <row r="28" spans="2:10" ht="13.5" thickBot="1">
      <c r="B28" s="69" t="s">
        <v>87</v>
      </c>
      <c r="C28" s="35" t="s">
        <v>2</v>
      </c>
      <c r="D28" s="35" t="s">
        <v>3</v>
      </c>
      <c r="E28" s="41" t="s">
        <v>31</v>
      </c>
      <c r="F28" s="37" t="s">
        <v>30</v>
      </c>
      <c r="G28" s="38" t="s">
        <v>4</v>
      </c>
      <c r="H28" s="41" t="s">
        <v>5</v>
      </c>
      <c r="I28" s="41" t="s">
        <v>6</v>
      </c>
      <c r="J28" s="78" t="s">
        <v>48</v>
      </c>
    </row>
    <row r="29" spans="1:10" ht="27.75" customHeight="1" thickTop="1">
      <c r="A29" s="82"/>
      <c r="B29" s="101" t="s">
        <v>77</v>
      </c>
      <c r="C29" s="102">
        <v>0.3020833333333333</v>
      </c>
      <c r="D29" s="103"/>
      <c r="E29" s="104"/>
      <c r="F29" s="105"/>
      <c r="G29" s="68">
        <v>0.5701388888888889</v>
      </c>
      <c r="H29" s="85"/>
      <c r="I29" s="85"/>
      <c r="J29" s="106">
        <v>5</v>
      </c>
    </row>
    <row r="30" spans="1:10" ht="27.75" customHeight="1">
      <c r="A30" s="82"/>
      <c r="B30" s="101" t="s">
        <v>103</v>
      </c>
      <c r="C30" s="102">
        <v>0.3020833333333333</v>
      </c>
      <c r="D30" s="103"/>
      <c r="E30" s="104"/>
      <c r="F30" s="105"/>
      <c r="G30" s="68">
        <v>0.5722222222222222</v>
      </c>
      <c r="H30" s="85"/>
      <c r="I30" s="85"/>
      <c r="J30" s="106">
        <v>6</v>
      </c>
    </row>
    <row r="31" spans="1:10" ht="27.75" customHeight="1">
      <c r="A31" s="82"/>
      <c r="B31" s="101" t="s">
        <v>188</v>
      </c>
      <c r="C31" s="102">
        <v>0.3138888888888889</v>
      </c>
      <c r="D31" s="103"/>
      <c r="E31" s="104"/>
      <c r="F31" s="105"/>
      <c r="G31" s="68">
        <v>0.6</v>
      </c>
      <c r="H31" s="85"/>
      <c r="I31" s="85"/>
      <c r="J31" s="106"/>
    </row>
    <row r="32" spans="1:10" ht="27.75" customHeight="1">
      <c r="A32" s="82"/>
      <c r="B32" s="101"/>
      <c r="C32" s="102"/>
      <c r="D32" s="103"/>
      <c r="E32" s="104"/>
      <c r="F32" s="105"/>
      <c r="G32" s="68"/>
      <c r="H32" s="85"/>
      <c r="I32" s="85"/>
      <c r="J32" s="106"/>
    </row>
    <row r="33" spans="1:10" ht="27.75" customHeight="1">
      <c r="A33" s="82"/>
      <c r="B33" s="101"/>
      <c r="C33" s="102"/>
      <c r="D33" s="103"/>
      <c r="E33" s="104"/>
      <c r="F33" s="105"/>
      <c r="G33" s="68"/>
      <c r="H33" s="85"/>
      <c r="I33" s="85"/>
      <c r="J33" s="106"/>
    </row>
    <row r="34" spans="2:10" ht="13.5" thickBot="1">
      <c r="B34" s="14"/>
      <c r="C34" s="54"/>
      <c r="D34" s="9"/>
      <c r="E34" s="9"/>
      <c r="F34" s="10"/>
      <c r="G34" s="55"/>
      <c r="H34" s="9"/>
      <c r="I34" s="9"/>
      <c r="J34" s="80"/>
    </row>
    <row r="35" ht="13.5" thickTop="1"/>
  </sheetData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2"/>
  <sheetViews>
    <sheetView workbookViewId="0" topLeftCell="A4">
      <selection activeCell="J9" sqref="J9:K9"/>
    </sheetView>
  </sheetViews>
  <sheetFormatPr defaultColWidth="9.140625" defaultRowHeight="12.75"/>
  <cols>
    <col min="1" max="1" width="2.8515625" style="0" customWidth="1"/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  <col min="13" max="13" width="11.8515625" style="0" customWidth="1"/>
  </cols>
  <sheetData>
    <row r="2" ht="13.5" thickBot="1"/>
    <row r="3" spans="2:12" ht="16.5" thickTop="1">
      <c r="B3" s="57" t="s">
        <v>187</v>
      </c>
      <c r="C3" s="46" t="s">
        <v>59</v>
      </c>
      <c r="D3" s="46"/>
      <c r="E3" s="46"/>
      <c r="F3" s="46"/>
      <c r="G3" s="46"/>
      <c r="H3" s="47"/>
      <c r="I3" s="58" t="s">
        <v>73</v>
      </c>
      <c r="J3" s="46"/>
      <c r="K3" s="95"/>
      <c r="L3" s="50"/>
    </row>
    <row r="4" spans="2:13" ht="15.75">
      <c r="B4" s="59" t="s">
        <v>67</v>
      </c>
      <c r="C4" s="2"/>
      <c r="D4" s="2"/>
      <c r="E4" s="2"/>
      <c r="F4" s="30" t="s">
        <v>1</v>
      </c>
      <c r="G4" s="2"/>
      <c r="H4" s="3"/>
      <c r="I4" s="39" t="s">
        <v>1</v>
      </c>
      <c r="J4" s="2"/>
      <c r="K4" s="2"/>
      <c r="L4" s="52"/>
      <c r="M4" s="15"/>
    </row>
    <row r="5" spans="2:13" ht="12.75" customHeight="1">
      <c r="B5" s="59"/>
      <c r="C5" s="2"/>
      <c r="D5" s="2"/>
      <c r="E5" s="2"/>
      <c r="F5" s="30"/>
      <c r="G5" s="2" t="s">
        <v>1</v>
      </c>
      <c r="H5" s="3"/>
      <c r="I5" s="39" t="s">
        <v>1</v>
      </c>
      <c r="J5" s="2" t="s">
        <v>1</v>
      </c>
      <c r="K5" s="2"/>
      <c r="L5" s="52"/>
      <c r="M5" s="15"/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37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 t="s">
        <v>113</v>
      </c>
    </row>
    <row r="7" spans="1:13" ht="21.75" customHeight="1" thickTop="1">
      <c r="A7" s="82"/>
      <c r="B7" s="5" t="s">
        <v>18</v>
      </c>
      <c r="C7" s="22">
        <v>0.21666666666666667</v>
      </c>
      <c r="D7" s="21">
        <f aca="true" t="shared" si="0" ref="D7:D17">+E7-C7</f>
        <v>0.22638888888888886</v>
      </c>
      <c r="E7" s="6">
        <v>0.44305555555555554</v>
      </c>
      <c r="F7" s="21">
        <f aca="true" t="shared" si="1" ref="F7:F17">+G7-E7</f>
        <v>0.23402777777777783</v>
      </c>
      <c r="G7" s="6">
        <v>0.6770833333333334</v>
      </c>
      <c r="H7" s="23">
        <f aca="true" t="shared" si="2" ref="H7:H17">+AVERAGE(D7,F7)</f>
        <v>0.23020833333333335</v>
      </c>
      <c r="I7" s="25">
        <v>0.7027777777777778</v>
      </c>
      <c r="J7" s="6">
        <f aca="true" t="shared" si="3" ref="J7:J17">(+I7/5000)*1600</f>
        <v>0.22488888888888892</v>
      </c>
      <c r="K7" s="6">
        <f aca="true" t="shared" si="4" ref="K7:K17">(+I7/5000)*1000</f>
        <v>0.14055555555555557</v>
      </c>
      <c r="L7" s="79">
        <v>3</v>
      </c>
      <c r="M7" s="155">
        <f aca="true" t="shared" si="5" ref="M7:M17">(+I7/5010)*5000</f>
        <v>0.7013750277223332</v>
      </c>
    </row>
    <row r="8" spans="1:13" ht="21.75" customHeight="1">
      <c r="A8" s="82"/>
      <c r="B8" s="5" t="s">
        <v>42</v>
      </c>
      <c r="C8" s="22">
        <v>0.21666666666666667</v>
      </c>
      <c r="D8" s="21">
        <f t="shared" si="0"/>
        <v>0.2375</v>
      </c>
      <c r="E8" s="6">
        <v>0.45416666666666666</v>
      </c>
      <c r="F8" s="21">
        <f t="shared" si="1"/>
        <v>0.22916666666666657</v>
      </c>
      <c r="G8" s="6">
        <v>0.6833333333333332</v>
      </c>
      <c r="H8" s="23">
        <f t="shared" si="2"/>
        <v>0.23333333333333328</v>
      </c>
      <c r="I8" s="25">
        <v>0.7076388888888889</v>
      </c>
      <c r="J8" s="6">
        <f t="shared" si="3"/>
        <v>0.22644444444444445</v>
      </c>
      <c r="K8" s="6">
        <f t="shared" si="4"/>
        <v>0.14152777777777778</v>
      </c>
      <c r="L8" s="158">
        <v>4</v>
      </c>
      <c r="M8" s="155">
        <f t="shared" si="5"/>
        <v>0.7062264360168553</v>
      </c>
    </row>
    <row r="9" spans="1:13" ht="21.75" customHeight="1">
      <c r="A9" s="82"/>
      <c r="B9" s="5" t="s">
        <v>27</v>
      </c>
      <c r="C9" s="22">
        <v>0.21666666666666667</v>
      </c>
      <c r="D9" s="21">
        <f t="shared" si="0"/>
        <v>0.23472222222222222</v>
      </c>
      <c r="E9" s="6">
        <v>0.4513888888888889</v>
      </c>
      <c r="F9" s="21">
        <f t="shared" si="1"/>
        <v>0.23888888888888887</v>
      </c>
      <c r="G9" s="6">
        <v>0.6902777777777778</v>
      </c>
      <c r="H9" s="23">
        <f t="shared" si="2"/>
        <v>0.23680555555555555</v>
      </c>
      <c r="I9" s="25">
        <v>0.717361111111111</v>
      </c>
      <c r="J9" s="6">
        <f t="shared" si="3"/>
        <v>0.2295555555555555</v>
      </c>
      <c r="K9" s="6">
        <f t="shared" si="4"/>
        <v>0.1434722222222222</v>
      </c>
      <c r="L9" s="72">
        <v>6</v>
      </c>
      <c r="M9" s="155">
        <f t="shared" si="5"/>
        <v>0.7159292526058992</v>
      </c>
    </row>
    <row r="10" spans="1:13" ht="21.75" customHeight="1">
      <c r="A10" s="82"/>
      <c r="B10" s="5" t="s">
        <v>189</v>
      </c>
      <c r="C10" s="22">
        <v>0.225</v>
      </c>
      <c r="D10" s="21">
        <f t="shared" si="0"/>
        <v>0.24097222222222223</v>
      </c>
      <c r="E10" s="6">
        <v>0.46597222222222223</v>
      </c>
      <c r="F10" s="21">
        <f t="shared" si="1"/>
        <v>0.23819444444444438</v>
      </c>
      <c r="G10" s="6">
        <v>0.7041666666666666</v>
      </c>
      <c r="H10" s="23">
        <f t="shared" si="2"/>
        <v>0.23958333333333331</v>
      </c>
      <c r="I10" s="25">
        <v>0.7305555555555556</v>
      </c>
      <c r="J10" s="6">
        <f t="shared" si="3"/>
        <v>0.2337777777777778</v>
      </c>
      <c r="K10" s="6">
        <f t="shared" si="4"/>
        <v>0.14611111111111114</v>
      </c>
      <c r="L10" s="72">
        <v>13</v>
      </c>
      <c r="M10" s="155">
        <f t="shared" si="5"/>
        <v>0.7290973608338879</v>
      </c>
    </row>
    <row r="11" spans="1:13" ht="21.75" customHeight="1">
      <c r="A11" s="82"/>
      <c r="B11" s="5" t="s">
        <v>44</v>
      </c>
      <c r="C11" s="22">
        <v>0.22569444444444445</v>
      </c>
      <c r="D11" s="21">
        <f t="shared" si="0"/>
        <v>0.24513888888888893</v>
      </c>
      <c r="E11" s="6">
        <v>0.4708333333333334</v>
      </c>
      <c r="F11" s="21">
        <f t="shared" si="1"/>
        <v>0.24513888888888885</v>
      </c>
      <c r="G11" s="6">
        <v>0.7159722222222222</v>
      </c>
      <c r="H11" s="23">
        <f t="shared" si="2"/>
        <v>0.2451388888888889</v>
      </c>
      <c r="I11" s="25">
        <v>0.7409722222222223</v>
      </c>
      <c r="J11" s="6">
        <f t="shared" si="3"/>
        <v>0.2371111111111111</v>
      </c>
      <c r="K11" s="6">
        <f t="shared" si="4"/>
        <v>0.14819444444444443</v>
      </c>
      <c r="L11" s="72">
        <v>20</v>
      </c>
      <c r="M11" s="155">
        <f t="shared" si="5"/>
        <v>0.7394932357507208</v>
      </c>
    </row>
    <row r="12" spans="1:13" ht="21.75" customHeight="1">
      <c r="A12" s="82"/>
      <c r="B12" s="5" t="s">
        <v>55</v>
      </c>
      <c r="C12" s="22">
        <v>0.225</v>
      </c>
      <c r="D12" s="21">
        <f t="shared" si="0"/>
        <v>0.24583333333333338</v>
      </c>
      <c r="E12" s="6">
        <v>0.4708333333333334</v>
      </c>
      <c r="F12" s="21">
        <f t="shared" si="1"/>
        <v>0.2493055555555556</v>
      </c>
      <c r="G12" s="6">
        <v>0.720138888888889</v>
      </c>
      <c r="H12" s="23">
        <f t="shared" si="2"/>
        <v>0.2475694444444445</v>
      </c>
      <c r="I12" s="25">
        <v>0.7465277777777778</v>
      </c>
      <c r="J12" s="6">
        <f t="shared" si="3"/>
        <v>0.23888888888888887</v>
      </c>
      <c r="K12" s="6">
        <f t="shared" si="4"/>
        <v>0.14930555555555555</v>
      </c>
      <c r="L12" s="72">
        <v>23</v>
      </c>
      <c r="M12" s="155">
        <f t="shared" si="5"/>
        <v>0.7450377023730317</v>
      </c>
    </row>
    <row r="13" spans="1:13" ht="21.75" customHeight="1">
      <c r="A13" s="82"/>
      <c r="B13" s="5" t="s">
        <v>23</v>
      </c>
      <c r="C13" s="22">
        <v>0.22916666666666666</v>
      </c>
      <c r="D13" s="21">
        <f t="shared" si="0"/>
        <v>0.24861111111111114</v>
      </c>
      <c r="E13" s="6">
        <v>0.4777777777777778</v>
      </c>
      <c r="F13" s="21">
        <f t="shared" si="1"/>
        <v>0.2458333333333333</v>
      </c>
      <c r="G13" s="6">
        <v>0.7236111111111111</v>
      </c>
      <c r="H13" s="23">
        <f t="shared" si="2"/>
        <v>0.24722222222222223</v>
      </c>
      <c r="I13" s="25">
        <v>0.751388888888889</v>
      </c>
      <c r="J13" s="6">
        <f t="shared" si="3"/>
        <v>0.24044444444444446</v>
      </c>
      <c r="K13" s="6">
        <f t="shared" si="4"/>
        <v>0.1502777777777778</v>
      </c>
      <c r="L13" s="72">
        <v>26</v>
      </c>
      <c r="M13" s="155">
        <f t="shared" si="5"/>
        <v>0.7498891106675538</v>
      </c>
    </row>
    <row r="14" spans="1:13" ht="21.75" customHeight="1">
      <c r="A14" s="82"/>
      <c r="B14" s="5" t="s">
        <v>21</v>
      </c>
      <c r="C14" s="22">
        <v>0.22569444444444445</v>
      </c>
      <c r="D14" s="21">
        <f t="shared" si="0"/>
        <v>0.24513888888888893</v>
      </c>
      <c r="E14" s="6">
        <v>0.4708333333333334</v>
      </c>
      <c r="F14" s="21">
        <f t="shared" si="1"/>
        <v>0.25972222222222224</v>
      </c>
      <c r="G14" s="6">
        <v>0.7305555555555556</v>
      </c>
      <c r="H14" s="23">
        <f t="shared" si="2"/>
        <v>0.2524305555555556</v>
      </c>
      <c r="I14" s="25">
        <v>0.7638888888888888</v>
      </c>
      <c r="J14" s="6">
        <f t="shared" si="3"/>
        <v>0.24444444444444444</v>
      </c>
      <c r="K14" s="6">
        <f t="shared" si="4"/>
        <v>0.15277777777777776</v>
      </c>
      <c r="L14" s="72">
        <v>28</v>
      </c>
      <c r="M14" s="155">
        <f t="shared" si="5"/>
        <v>0.7623641605677532</v>
      </c>
    </row>
    <row r="15" spans="1:13" ht="21.75" customHeight="1">
      <c r="A15" s="82"/>
      <c r="B15" s="5" t="s">
        <v>119</v>
      </c>
      <c r="C15" s="22">
        <v>0.2333333333333333</v>
      </c>
      <c r="D15" s="21">
        <f t="shared" si="0"/>
        <v>0.2534722222222222</v>
      </c>
      <c r="E15" s="6">
        <v>0.48680555555555555</v>
      </c>
      <c r="F15" s="21">
        <f t="shared" si="1"/>
        <v>0.2527777777777778</v>
      </c>
      <c r="G15" s="6">
        <v>0.7395833333333334</v>
      </c>
      <c r="H15" s="23">
        <f t="shared" si="2"/>
        <v>0.25312500000000004</v>
      </c>
      <c r="I15" s="25">
        <v>0.7645833333333334</v>
      </c>
      <c r="J15" s="6">
        <f t="shared" si="3"/>
        <v>0.2446666666666667</v>
      </c>
      <c r="K15" s="6">
        <f t="shared" si="4"/>
        <v>0.15291666666666667</v>
      </c>
      <c r="L15" s="72">
        <v>30</v>
      </c>
      <c r="M15" s="155">
        <f t="shared" si="5"/>
        <v>0.7630572188955423</v>
      </c>
    </row>
    <row r="16" spans="1:13" ht="21.75" customHeight="1">
      <c r="A16" s="82"/>
      <c r="B16" s="5" t="s">
        <v>43</v>
      </c>
      <c r="C16" s="22">
        <v>0.23194444444444443</v>
      </c>
      <c r="D16" s="21">
        <f t="shared" si="0"/>
        <v>0.2569444444444444</v>
      </c>
      <c r="E16" s="6">
        <v>0.4888888888888889</v>
      </c>
      <c r="F16" s="21">
        <f t="shared" si="1"/>
        <v>0.25625000000000003</v>
      </c>
      <c r="G16" s="6">
        <v>0.7451388888888889</v>
      </c>
      <c r="H16" s="23">
        <f t="shared" si="2"/>
        <v>0.25659722222222225</v>
      </c>
      <c r="I16" s="25">
        <v>0.775</v>
      </c>
      <c r="J16" s="6">
        <f t="shared" si="3"/>
        <v>0.248</v>
      </c>
      <c r="K16" s="6">
        <f t="shared" si="4"/>
        <v>0.155</v>
      </c>
      <c r="L16" s="72">
        <v>33</v>
      </c>
      <c r="M16" s="155">
        <f t="shared" si="5"/>
        <v>0.7734530938123754</v>
      </c>
    </row>
    <row r="17" spans="1:13" ht="21.75" customHeight="1">
      <c r="A17" s="82"/>
      <c r="B17" s="5" t="s">
        <v>120</v>
      </c>
      <c r="C17" s="22">
        <v>0.2263888888888889</v>
      </c>
      <c r="D17" s="21">
        <f t="shared" si="0"/>
        <v>0.25416666666666665</v>
      </c>
      <c r="E17" s="6">
        <v>0.48055555555555557</v>
      </c>
      <c r="F17" s="21">
        <f t="shared" si="1"/>
        <v>0.2659722222222222</v>
      </c>
      <c r="G17" s="6">
        <v>0.7465277777777778</v>
      </c>
      <c r="H17" s="23">
        <f t="shared" si="2"/>
        <v>0.26006944444444446</v>
      </c>
      <c r="I17" s="25">
        <v>0.775</v>
      </c>
      <c r="J17" s="6">
        <f t="shared" si="3"/>
        <v>0.248</v>
      </c>
      <c r="K17" s="6">
        <f t="shared" si="4"/>
        <v>0.155</v>
      </c>
      <c r="L17" s="72">
        <v>34</v>
      </c>
      <c r="M17" s="155">
        <f t="shared" si="5"/>
        <v>0.7734530938123754</v>
      </c>
    </row>
    <row r="18" spans="2:13" ht="15.75">
      <c r="B18" s="5"/>
      <c r="C18" s="22"/>
      <c r="D18" s="71" t="s">
        <v>1</v>
      </c>
      <c r="E18" s="6"/>
      <c r="F18" s="71" t="s">
        <v>1</v>
      </c>
      <c r="G18" s="6" t="s">
        <v>1</v>
      </c>
      <c r="H18" s="23" t="s">
        <v>1</v>
      </c>
      <c r="I18" s="165" t="s">
        <v>191</v>
      </c>
      <c r="J18" s="6"/>
      <c r="K18" s="6"/>
      <c r="L18" s="53"/>
      <c r="M18" s="16"/>
    </row>
    <row r="19" spans="2:12" ht="13.5" thickBot="1">
      <c r="B19" s="70" t="s">
        <v>83</v>
      </c>
      <c r="C19" s="35" t="s">
        <v>2</v>
      </c>
      <c r="D19" s="35" t="s">
        <v>3</v>
      </c>
      <c r="E19" s="36" t="s">
        <v>15</v>
      </c>
      <c r="F19" s="35" t="s">
        <v>16</v>
      </c>
      <c r="G19" s="36" t="s">
        <v>17</v>
      </c>
      <c r="H19" s="37" t="s">
        <v>26</v>
      </c>
      <c r="I19" s="67" t="s">
        <v>4</v>
      </c>
      <c r="J19" s="29" t="s">
        <v>5</v>
      </c>
      <c r="K19" s="36" t="s">
        <v>6</v>
      </c>
      <c r="L19" s="61" t="s">
        <v>48</v>
      </c>
    </row>
    <row r="20" spans="1:12" ht="18.75" customHeight="1" thickTop="1">
      <c r="A20" s="82"/>
      <c r="B20" s="5" t="s">
        <v>70</v>
      </c>
      <c r="C20" s="22">
        <v>0.24097222222222223</v>
      </c>
      <c r="D20" s="21">
        <f aca="true" t="shared" si="6" ref="D20:D35">+E20-C20</f>
        <v>0.24652777777777776</v>
      </c>
      <c r="E20" s="6">
        <v>0.4875</v>
      </c>
      <c r="F20" s="21">
        <f aca="true" t="shared" si="7" ref="F20:F35">+G20-E20</f>
        <v>0.25347222222222227</v>
      </c>
      <c r="G20" s="6">
        <v>0.7409722222222223</v>
      </c>
      <c r="H20" s="23">
        <f aca="true" t="shared" si="8" ref="H20:H35">+AVERAGE(D20,F20)</f>
        <v>0.25</v>
      </c>
      <c r="I20" s="25">
        <v>0.7659722222222222</v>
      </c>
      <c r="J20" s="6">
        <f aca="true" t="shared" si="9" ref="J20:J36">(+I20/5000)*1600</f>
        <v>0.24511111111111109</v>
      </c>
      <c r="K20" s="6">
        <f aca="true" t="shared" si="10" ref="K20:K36">(+I20/5000)*1000</f>
        <v>0.15319444444444444</v>
      </c>
      <c r="L20" s="74">
        <v>1</v>
      </c>
    </row>
    <row r="21" spans="1:12" ht="18.75" customHeight="1">
      <c r="A21" s="82"/>
      <c r="B21" s="5" t="s">
        <v>45</v>
      </c>
      <c r="C21" s="22">
        <v>0.2388888888888889</v>
      </c>
      <c r="D21" s="21">
        <f t="shared" si="6"/>
        <v>0.25625</v>
      </c>
      <c r="E21" s="6">
        <v>0.49513888888888885</v>
      </c>
      <c r="F21" s="21">
        <f t="shared" si="7"/>
        <v>0.25833333333333336</v>
      </c>
      <c r="G21" s="6">
        <v>0.7534722222222222</v>
      </c>
      <c r="H21" s="23">
        <f t="shared" si="8"/>
        <v>0.2572916666666667</v>
      </c>
      <c r="I21" s="25">
        <v>0.78125</v>
      </c>
      <c r="J21" s="6">
        <f t="shared" si="9"/>
        <v>0.25</v>
      </c>
      <c r="K21" s="6">
        <f t="shared" si="10"/>
        <v>0.15625</v>
      </c>
      <c r="L21" s="74">
        <v>4</v>
      </c>
    </row>
    <row r="22" spans="1:12" ht="18.75" customHeight="1">
      <c r="A22" s="82"/>
      <c r="B22" s="5" t="s">
        <v>60</v>
      </c>
      <c r="C22" s="22">
        <v>0.2347222222222222</v>
      </c>
      <c r="D22" s="21">
        <f t="shared" si="6"/>
        <v>0.2631944444444444</v>
      </c>
      <c r="E22" s="6">
        <v>0.4979166666666666</v>
      </c>
      <c r="F22" s="21">
        <f t="shared" si="7"/>
        <v>0.2604166666666667</v>
      </c>
      <c r="G22" s="6">
        <v>0.7583333333333333</v>
      </c>
      <c r="H22" s="23">
        <f t="shared" si="8"/>
        <v>0.2618055555555555</v>
      </c>
      <c r="I22" s="25">
        <v>0.7861111111111111</v>
      </c>
      <c r="J22" s="6">
        <f t="shared" si="9"/>
        <v>0.25155555555555553</v>
      </c>
      <c r="K22" s="6">
        <f t="shared" si="10"/>
        <v>0.15722222222222224</v>
      </c>
      <c r="L22" s="74">
        <v>6</v>
      </c>
    </row>
    <row r="23" spans="1:12" ht="18.75" customHeight="1">
      <c r="A23" s="82"/>
      <c r="B23" s="5" t="s">
        <v>79</v>
      </c>
      <c r="C23" s="22">
        <v>0.23958333333333334</v>
      </c>
      <c r="D23" s="21">
        <f t="shared" si="6"/>
        <v>0.27083333333333326</v>
      </c>
      <c r="E23" s="6">
        <v>0.5104166666666666</v>
      </c>
      <c r="F23" s="21">
        <f t="shared" si="7"/>
        <v>0.26388888888888884</v>
      </c>
      <c r="G23" s="6">
        <v>0.7743055555555555</v>
      </c>
      <c r="H23" s="23">
        <f t="shared" si="8"/>
        <v>0.26736111111111105</v>
      </c>
      <c r="I23" s="25">
        <v>0.8020833333333334</v>
      </c>
      <c r="J23" s="6">
        <f t="shared" si="9"/>
        <v>0.25666666666666665</v>
      </c>
      <c r="K23" s="6">
        <f t="shared" si="10"/>
        <v>0.16041666666666668</v>
      </c>
      <c r="L23" s="74">
        <v>11</v>
      </c>
    </row>
    <row r="24" spans="1:12" ht="18.75" customHeight="1">
      <c r="A24" s="82"/>
      <c r="B24" s="5" t="s">
        <v>22</v>
      </c>
      <c r="C24" s="22">
        <v>0.24097222222222223</v>
      </c>
      <c r="D24" s="21">
        <f t="shared" si="6"/>
        <v>0.28402777777777777</v>
      </c>
      <c r="E24" s="6">
        <v>0.525</v>
      </c>
      <c r="F24" s="21">
        <f t="shared" si="7"/>
        <v>0.2666666666666666</v>
      </c>
      <c r="G24" s="6">
        <v>0.7916666666666666</v>
      </c>
      <c r="H24" s="23">
        <f t="shared" si="8"/>
        <v>0.2753472222222222</v>
      </c>
      <c r="I24" s="25">
        <v>0.8166666666666668</v>
      </c>
      <c r="J24" s="6">
        <f t="shared" si="9"/>
        <v>0.26133333333333336</v>
      </c>
      <c r="K24" s="6">
        <f t="shared" si="10"/>
        <v>0.16333333333333336</v>
      </c>
      <c r="L24" s="74">
        <v>15</v>
      </c>
    </row>
    <row r="25" spans="1:12" ht="18.75" customHeight="1">
      <c r="A25" s="82"/>
      <c r="B25" s="5" t="s">
        <v>47</v>
      </c>
      <c r="C25" s="22">
        <v>0.24375</v>
      </c>
      <c r="D25" s="21">
        <f t="shared" si="6"/>
        <v>0.28194444444444444</v>
      </c>
      <c r="E25" s="6">
        <v>0.5256944444444445</v>
      </c>
      <c r="F25" s="21">
        <f t="shared" si="7"/>
        <v>0.27083333333333337</v>
      </c>
      <c r="G25" s="6">
        <v>0.7965277777777778</v>
      </c>
      <c r="H25" s="23">
        <f t="shared" si="8"/>
        <v>0.2763888888888889</v>
      </c>
      <c r="I25" s="25">
        <v>0.8256944444444444</v>
      </c>
      <c r="J25" s="6">
        <f t="shared" si="9"/>
        <v>0.2642222222222222</v>
      </c>
      <c r="K25" s="6">
        <f t="shared" si="10"/>
        <v>0.16513888888888886</v>
      </c>
      <c r="L25" s="74">
        <v>17</v>
      </c>
    </row>
    <row r="26" spans="1:12" ht="18.75" customHeight="1">
      <c r="A26" s="82"/>
      <c r="B26" s="5" t="s">
        <v>64</v>
      </c>
      <c r="C26" s="22">
        <v>0.25069444444444444</v>
      </c>
      <c r="D26" s="21">
        <f t="shared" si="6"/>
        <v>0.2875</v>
      </c>
      <c r="E26" s="6">
        <v>0.5381944444444444</v>
      </c>
      <c r="F26" s="21">
        <f t="shared" si="7"/>
        <v>0.2743055555555556</v>
      </c>
      <c r="G26" s="6">
        <v>0.8125</v>
      </c>
      <c r="H26" s="23">
        <f t="shared" si="8"/>
        <v>0.2809027777777778</v>
      </c>
      <c r="I26" s="25">
        <v>0.8416666666666667</v>
      </c>
      <c r="J26" s="6">
        <f t="shared" si="9"/>
        <v>0.2693333333333333</v>
      </c>
      <c r="K26" s="6">
        <f t="shared" si="10"/>
        <v>0.16833333333333333</v>
      </c>
      <c r="L26" s="74">
        <v>26</v>
      </c>
    </row>
    <row r="27" spans="1:12" ht="18.75" customHeight="1">
      <c r="A27" s="82"/>
      <c r="B27" s="5" t="s">
        <v>56</v>
      </c>
      <c r="C27" s="22">
        <v>0.2569444444444445</v>
      </c>
      <c r="D27" s="21">
        <f t="shared" si="6"/>
        <v>0.29791666666666666</v>
      </c>
      <c r="E27" s="6">
        <v>0.5548611111111111</v>
      </c>
      <c r="F27" s="21">
        <f t="shared" si="7"/>
        <v>0.26111111111111107</v>
      </c>
      <c r="G27" s="6">
        <v>0.8159722222222222</v>
      </c>
      <c r="H27" s="23">
        <f t="shared" si="8"/>
        <v>0.27951388888888884</v>
      </c>
      <c r="I27" s="25">
        <v>0.8458333333333333</v>
      </c>
      <c r="J27" s="6">
        <f t="shared" si="9"/>
        <v>0.27066666666666667</v>
      </c>
      <c r="K27" s="6">
        <f t="shared" si="10"/>
        <v>0.16916666666666666</v>
      </c>
      <c r="L27" s="74">
        <v>28</v>
      </c>
    </row>
    <row r="28" spans="1:12" ht="18.75" customHeight="1">
      <c r="A28" s="82"/>
      <c r="B28" s="5" t="s">
        <v>63</v>
      </c>
      <c r="C28" s="22">
        <v>0.24444444444444446</v>
      </c>
      <c r="D28" s="21">
        <f t="shared" si="6"/>
        <v>0.28888888888888886</v>
      </c>
      <c r="E28" s="6">
        <v>0.5333333333333333</v>
      </c>
      <c r="F28" s="21">
        <f t="shared" si="7"/>
        <v>0.29236111111111107</v>
      </c>
      <c r="G28" s="6">
        <v>0.8256944444444444</v>
      </c>
      <c r="H28" s="23">
        <f t="shared" si="8"/>
        <v>0.29062499999999997</v>
      </c>
      <c r="I28" s="25">
        <v>0.8597222222222222</v>
      </c>
      <c r="J28" s="6">
        <f t="shared" si="9"/>
        <v>0.2751111111111111</v>
      </c>
      <c r="K28" s="6">
        <f t="shared" si="10"/>
        <v>0.17194444444444443</v>
      </c>
      <c r="L28" s="74">
        <v>33</v>
      </c>
    </row>
    <row r="29" spans="1:12" ht="18.75" customHeight="1">
      <c r="A29" s="82"/>
      <c r="B29" s="5" t="s">
        <v>108</v>
      </c>
      <c r="C29" s="22">
        <v>0.26875</v>
      </c>
      <c r="D29" s="21">
        <f t="shared" si="6"/>
        <v>0.2902777777777778</v>
      </c>
      <c r="E29" s="6">
        <v>0.5590277777777778</v>
      </c>
      <c r="F29" s="21">
        <f t="shared" si="7"/>
        <v>0.28541666666666665</v>
      </c>
      <c r="G29" s="6">
        <v>0.8444444444444444</v>
      </c>
      <c r="H29" s="23">
        <f t="shared" si="8"/>
        <v>0.28784722222222225</v>
      </c>
      <c r="I29" s="25">
        <v>0.8715277777777778</v>
      </c>
      <c r="J29" s="6">
        <f t="shared" si="9"/>
        <v>0.2788888888888889</v>
      </c>
      <c r="K29" s="6">
        <f t="shared" si="10"/>
        <v>0.17430555555555555</v>
      </c>
      <c r="L29" s="74">
        <v>36</v>
      </c>
    </row>
    <row r="30" spans="1:12" ht="18.75" customHeight="1">
      <c r="A30" s="82"/>
      <c r="B30" s="5" t="s">
        <v>61</v>
      </c>
      <c r="C30" s="22">
        <v>0.2555555555555556</v>
      </c>
      <c r="D30" s="21">
        <f t="shared" si="6"/>
        <v>0.3034722222222222</v>
      </c>
      <c r="E30" s="6">
        <v>0.5590277777777778</v>
      </c>
      <c r="F30" s="21">
        <f t="shared" si="7"/>
        <v>0.30347222222222225</v>
      </c>
      <c r="G30" s="6">
        <v>0.8625</v>
      </c>
      <c r="H30" s="23">
        <f t="shared" si="8"/>
        <v>0.30347222222222225</v>
      </c>
      <c r="I30" s="25">
        <v>0.8868055555555556</v>
      </c>
      <c r="J30" s="6">
        <f t="shared" si="9"/>
        <v>0.2837777777777778</v>
      </c>
      <c r="K30" s="6">
        <f t="shared" si="10"/>
        <v>0.17736111111111114</v>
      </c>
      <c r="L30" s="74">
        <v>39</v>
      </c>
    </row>
    <row r="31" spans="1:12" ht="18.75" customHeight="1">
      <c r="A31" s="82"/>
      <c r="B31" s="5" t="s">
        <v>46</v>
      </c>
      <c r="C31" s="22">
        <v>0.2569444444444445</v>
      </c>
      <c r="D31" s="21">
        <f t="shared" si="6"/>
        <v>0.29791666666666666</v>
      </c>
      <c r="E31" s="6">
        <v>0.5548611111111111</v>
      </c>
      <c r="F31" s="21">
        <f t="shared" si="7"/>
        <v>0.3027777777777777</v>
      </c>
      <c r="G31" s="6">
        <v>0.8576388888888888</v>
      </c>
      <c r="H31" s="23">
        <f t="shared" si="8"/>
        <v>0.3003472222222222</v>
      </c>
      <c r="I31" s="25">
        <v>0.8881944444444444</v>
      </c>
      <c r="J31" s="6">
        <f t="shared" si="9"/>
        <v>0.2842222222222222</v>
      </c>
      <c r="K31" s="6">
        <f t="shared" si="10"/>
        <v>0.17763888888888887</v>
      </c>
      <c r="L31" s="74">
        <v>42</v>
      </c>
    </row>
    <row r="32" spans="1:12" ht="18.75" customHeight="1">
      <c r="A32" s="82"/>
      <c r="B32" s="5" t="s">
        <v>62</v>
      </c>
      <c r="C32" s="22">
        <v>0.2569444444444445</v>
      </c>
      <c r="D32" s="21">
        <f t="shared" si="6"/>
        <v>0.30763888888888885</v>
      </c>
      <c r="E32" s="6">
        <v>0.5645833333333333</v>
      </c>
      <c r="F32" s="21">
        <f t="shared" si="7"/>
        <v>0.30486111111111114</v>
      </c>
      <c r="G32" s="6">
        <v>0.8694444444444445</v>
      </c>
      <c r="H32" s="23">
        <f t="shared" si="8"/>
        <v>0.30625</v>
      </c>
      <c r="I32" s="25">
        <v>0.8972222222222223</v>
      </c>
      <c r="J32" s="6">
        <f t="shared" si="9"/>
        <v>0.2871111111111111</v>
      </c>
      <c r="K32" s="6">
        <f t="shared" si="10"/>
        <v>0.17944444444444446</v>
      </c>
      <c r="L32" s="74">
        <v>45</v>
      </c>
    </row>
    <row r="33" spans="1:12" ht="18.75" customHeight="1">
      <c r="A33" s="82"/>
      <c r="B33" s="5" t="s">
        <v>74</v>
      </c>
      <c r="C33" s="22">
        <v>0.2708333333333333</v>
      </c>
      <c r="D33" s="21">
        <f t="shared" si="6"/>
        <v>0.3180555555555556</v>
      </c>
      <c r="E33" s="6">
        <v>0.5888888888888889</v>
      </c>
      <c r="F33" s="21">
        <f t="shared" si="7"/>
        <v>0.31041666666666656</v>
      </c>
      <c r="G33" s="6">
        <v>0.8993055555555555</v>
      </c>
      <c r="H33" s="23">
        <f t="shared" si="8"/>
        <v>0.31423611111111105</v>
      </c>
      <c r="I33" s="25">
        <v>0.9291666666666667</v>
      </c>
      <c r="J33" s="6">
        <f t="shared" si="9"/>
        <v>0.29733333333333334</v>
      </c>
      <c r="K33" s="6">
        <f t="shared" si="10"/>
        <v>0.18583333333333335</v>
      </c>
      <c r="L33" s="74">
        <v>54</v>
      </c>
    </row>
    <row r="34" spans="1:12" ht="18.75" customHeight="1">
      <c r="A34" s="82"/>
      <c r="B34" s="5" t="s">
        <v>130</v>
      </c>
      <c r="C34" s="22">
        <v>0.28402777777777777</v>
      </c>
      <c r="D34" s="21">
        <f t="shared" si="6"/>
        <v>0.3111111111111111</v>
      </c>
      <c r="E34" s="6">
        <v>0.5951388888888889</v>
      </c>
      <c r="F34" s="21">
        <f t="shared" si="7"/>
        <v>0.3055555555555556</v>
      </c>
      <c r="G34" s="6">
        <v>0.9006944444444445</v>
      </c>
      <c r="H34" s="23">
        <f t="shared" si="8"/>
        <v>0.30833333333333335</v>
      </c>
      <c r="I34" s="25">
        <v>0.9305555555555555</v>
      </c>
      <c r="J34" s="6">
        <f t="shared" si="9"/>
        <v>0.29777777777777775</v>
      </c>
      <c r="K34" s="6">
        <f t="shared" si="10"/>
        <v>0.1861111111111111</v>
      </c>
      <c r="L34" s="74">
        <v>55</v>
      </c>
    </row>
    <row r="35" spans="1:12" ht="18.75" customHeight="1">
      <c r="A35" s="82"/>
      <c r="B35" s="5" t="s">
        <v>25</v>
      </c>
      <c r="C35" s="22">
        <v>0.3013888888888889</v>
      </c>
      <c r="D35" s="21">
        <f t="shared" si="6"/>
        <v>0.36319444444444443</v>
      </c>
      <c r="E35" s="6">
        <v>0.6645833333333333</v>
      </c>
      <c r="F35" s="21">
        <f t="shared" si="7"/>
        <v>0.37222222222222223</v>
      </c>
      <c r="G35" s="98" t="s">
        <v>194</v>
      </c>
      <c r="H35" s="23">
        <f t="shared" si="8"/>
        <v>0.3677083333333333</v>
      </c>
      <c r="I35" s="24" t="s">
        <v>192</v>
      </c>
      <c r="J35" s="6">
        <f t="shared" si="9"/>
        <v>0.3406666666666667</v>
      </c>
      <c r="K35" s="6">
        <f t="shared" si="10"/>
        <v>0.21291666666666667</v>
      </c>
      <c r="L35" s="74">
        <v>64</v>
      </c>
    </row>
    <row r="36" spans="1:12" ht="18.75" customHeight="1">
      <c r="A36" s="82"/>
      <c r="B36" s="5" t="s">
        <v>164</v>
      </c>
      <c r="C36" s="22"/>
      <c r="D36" s="21" t="s">
        <v>1</v>
      </c>
      <c r="E36" s="6" t="s">
        <v>1</v>
      </c>
      <c r="F36" s="21" t="s">
        <v>1</v>
      </c>
      <c r="G36" s="6" t="s">
        <v>1</v>
      </c>
      <c r="H36" s="23" t="s">
        <v>1</v>
      </c>
      <c r="I36" s="24" t="s">
        <v>193</v>
      </c>
      <c r="J36" s="6">
        <f t="shared" si="9"/>
        <v>0.38911111111111113</v>
      </c>
      <c r="K36" s="6">
        <f t="shared" si="10"/>
        <v>0.24319444444444446</v>
      </c>
      <c r="L36" s="74">
        <v>65</v>
      </c>
    </row>
    <row r="37" spans="1:12" ht="18.75" customHeight="1">
      <c r="A37" s="82"/>
      <c r="B37" s="5" t="s">
        <v>1</v>
      </c>
      <c r="C37" s="22"/>
      <c r="D37" s="71"/>
      <c r="E37" s="6"/>
      <c r="F37" s="71"/>
      <c r="G37" s="6"/>
      <c r="H37" s="23"/>
      <c r="I37" s="165" t="s">
        <v>195</v>
      </c>
      <c r="J37" s="6"/>
      <c r="K37" s="6" t="s">
        <v>1</v>
      </c>
      <c r="L37" s="74"/>
    </row>
    <row r="38" spans="2:12" ht="13.5" thickBot="1">
      <c r="B38" s="70" t="s">
        <v>85</v>
      </c>
      <c r="C38" s="35" t="s">
        <v>2</v>
      </c>
      <c r="D38" s="35" t="s">
        <v>1</v>
      </c>
      <c r="E38" s="36" t="s">
        <v>1</v>
      </c>
      <c r="F38" s="35" t="s">
        <v>1</v>
      </c>
      <c r="G38" s="36" t="s">
        <v>1</v>
      </c>
      <c r="H38" s="37" t="s">
        <v>1</v>
      </c>
      <c r="I38" s="99" t="s">
        <v>4</v>
      </c>
      <c r="J38" s="29" t="s">
        <v>5</v>
      </c>
      <c r="K38" s="36" t="s">
        <v>6</v>
      </c>
      <c r="L38" s="61" t="s">
        <v>48</v>
      </c>
    </row>
    <row r="39" spans="1:12" ht="18.75" customHeight="1" thickTop="1">
      <c r="A39" s="82"/>
      <c r="B39" s="5" t="s">
        <v>131</v>
      </c>
      <c r="C39" s="22">
        <v>0.24513888888888888</v>
      </c>
      <c r="D39" s="71"/>
      <c r="E39" s="6"/>
      <c r="F39" s="21"/>
      <c r="G39" s="6"/>
      <c r="H39" s="23"/>
      <c r="I39" s="25">
        <v>0.4673611111111111</v>
      </c>
      <c r="J39" s="6"/>
      <c r="K39" s="6"/>
      <c r="L39" s="74">
        <v>1</v>
      </c>
    </row>
    <row r="40" spans="1:12" ht="18.75" customHeight="1">
      <c r="A40" s="82"/>
      <c r="B40" s="5" t="s">
        <v>190</v>
      </c>
      <c r="C40" s="22">
        <v>0.2659722222222222</v>
      </c>
      <c r="D40" s="71"/>
      <c r="E40" s="6"/>
      <c r="F40" s="21"/>
      <c r="G40" s="6"/>
      <c r="H40" s="23"/>
      <c r="I40" s="25">
        <v>0.5041666666666667</v>
      </c>
      <c r="J40" s="6"/>
      <c r="K40" s="6"/>
      <c r="L40" s="74">
        <v>7</v>
      </c>
    </row>
    <row r="41" spans="1:12" ht="18.75" customHeight="1">
      <c r="A41" s="82"/>
      <c r="B41" s="5" t="s">
        <v>68</v>
      </c>
      <c r="C41" s="22">
        <v>0.26666666666666666</v>
      </c>
      <c r="D41" s="71"/>
      <c r="E41" s="6"/>
      <c r="F41" s="21"/>
      <c r="G41" s="6"/>
      <c r="H41" s="23"/>
      <c r="I41" s="25">
        <v>0.5166666666666667</v>
      </c>
      <c r="J41" s="6"/>
      <c r="K41" s="6"/>
      <c r="L41" s="74">
        <v>8</v>
      </c>
    </row>
    <row r="42" spans="2:12" ht="13.5" thickBot="1">
      <c r="B42" s="14"/>
      <c r="C42" s="62"/>
      <c r="D42" s="63"/>
      <c r="E42" s="63"/>
      <c r="F42" s="63"/>
      <c r="G42" s="63"/>
      <c r="H42" s="11"/>
      <c r="I42" s="64"/>
      <c r="J42" s="63"/>
      <c r="K42" s="63"/>
      <c r="L42" s="56"/>
    </row>
    <row r="43" ht="13.5" thickTop="1"/>
  </sheetData>
  <printOptions/>
  <pageMargins left="0.5" right="0.5" top="0.5" bottom="0.5" header="0.5" footer="0.5"/>
  <pageSetup fitToHeight="1" fitToWidth="1" horizontalDpi="600" verticalDpi="600" orientation="portrait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workbookViewId="0" topLeftCell="A7">
      <selection activeCell="B7" sqref="B7:B15"/>
    </sheetView>
  </sheetViews>
  <sheetFormatPr defaultColWidth="9.140625" defaultRowHeight="12.75"/>
  <cols>
    <col min="1" max="1" width="2.8515625" style="0" customWidth="1"/>
    <col min="2" max="2" width="21.57421875" style="0" customWidth="1"/>
    <col min="3" max="8" width="9.57421875" style="0" customWidth="1"/>
    <col min="9" max="9" width="10.7109375" style="0" customWidth="1"/>
    <col min="10" max="10" width="11.421875" style="0" customWidth="1"/>
    <col min="11" max="11" width="12.00390625" style="0" customWidth="1"/>
    <col min="12" max="12" width="8.7109375" style="0" customWidth="1"/>
  </cols>
  <sheetData>
    <row r="2" ht="13.5" thickBot="1"/>
    <row r="3" spans="2:12" ht="16.5" thickTop="1">
      <c r="B3" s="57" t="s">
        <v>198</v>
      </c>
      <c r="C3" s="46" t="s">
        <v>1</v>
      </c>
      <c r="D3" s="46"/>
      <c r="E3" s="46"/>
      <c r="F3" s="46"/>
      <c r="G3" s="46"/>
      <c r="H3" s="47"/>
      <c r="I3" s="58" t="s">
        <v>73</v>
      </c>
      <c r="J3" s="46"/>
      <c r="K3" s="95"/>
      <c r="L3" s="50"/>
    </row>
    <row r="4" spans="2:13" ht="15.75">
      <c r="B4" s="59" t="s">
        <v>67</v>
      </c>
      <c r="C4" s="2"/>
      <c r="D4" s="2"/>
      <c r="E4" s="2"/>
      <c r="F4" s="30" t="s">
        <v>1</v>
      </c>
      <c r="G4" s="2"/>
      <c r="H4" s="3"/>
      <c r="I4" s="39" t="s">
        <v>1</v>
      </c>
      <c r="J4" s="2"/>
      <c r="K4" s="2"/>
      <c r="L4" s="52"/>
      <c r="M4" s="15"/>
    </row>
    <row r="5" spans="2:13" ht="12.75" customHeight="1">
      <c r="B5" s="59"/>
      <c r="C5" s="2"/>
      <c r="D5" s="2"/>
      <c r="E5" s="2"/>
      <c r="F5" s="30"/>
      <c r="G5" s="2" t="s">
        <v>1</v>
      </c>
      <c r="H5" s="3"/>
      <c r="I5" s="39" t="s">
        <v>1</v>
      </c>
      <c r="J5" s="2" t="s">
        <v>1</v>
      </c>
      <c r="K5" s="2"/>
      <c r="L5" s="52"/>
      <c r="M5" s="15"/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37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/>
    </row>
    <row r="7" spans="1:13" ht="24" customHeight="1" thickTop="1">
      <c r="A7" s="82"/>
      <c r="B7" s="5" t="s">
        <v>42</v>
      </c>
      <c r="C7" s="22">
        <v>0.2152777777777778</v>
      </c>
      <c r="D7" s="71">
        <f>+E7-C7</f>
        <v>0.23819444444444443</v>
      </c>
      <c r="E7" s="6">
        <v>0.4534722222222222</v>
      </c>
      <c r="F7" s="71"/>
      <c r="G7" s="6"/>
      <c r="H7" s="23"/>
      <c r="I7" s="25">
        <v>0.7076388888888889</v>
      </c>
      <c r="J7" s="6">
        <f aca="true" t="shared" si="0" ref="J7:J31">(+I7/5000)*1600</f>
        <v>0.22644444444444445</v>
      </c>
      <c r="K7" s="6">
        <f aca="true" t="shared" si="1" ref="K7:K31">(+I7/5000)*1000</f>
        <v>0.14152777777777778</v>
      </c>
      <c r="L7" s="178">
        <v>2</v>
      </c>
      <c r="M7" s="16" t="s">
        <v>1</v>
      </c>
    </row>
    <row r="8" spans="1:13" ht="24" customHeight="1">
      <c r="A8" s="82"/>
      <c r="B8" s="5" t="s">
        <v>27</v>
      </c>
      <c r="C8" s="22">
        <v>0.2152777777777778</v>
      </c>
      <c r="D8" s="71">
        <f aca="true" t="shared" si="2" ref="D8:D20">+E8-C8</f>
        <v>0.2361111111111111</v>
      </c>
      <c r="E8" s="6">
        <v>0.4513888888888889</v>
      </c>
      <c r="F8" s="71"/>
      <c r="G8" s="6"/>
      <c r="H8" s="23"/>
      <c r="I8" s="25">
        <v>0.7222222222222222</v>
      </c>
      <c r="J8" s="6">
        <f t="shared" si="0"/>
        <v>0.2311111111111111</v>
      </c>
      <c r="K8" s="6">
        <f t="shared" si="1"/>
        <v>0.14444444444444443</v>
      </c>
      <c r="L8" s="179">
        <v>8</v>
      </c>
      <c r="M8" s="16"/>
    </row>
    <row r="9" spans="1:13" ht="24" customHeight="1">
      <c r="A9" s="82"/>
      <c r="B9" s="5" t="s">
        <v>18</v>
      </c>
      <c r="C9" s="22">
        <v>0.20625</v>
      </c>
      <c r="D9" s="71">
        <f t="shared" si="2"/>
        <v>0.24236111111111114</v>
      </c>
      <c r="E9" s="6">
        <v>0.4486111111111111</v>
      </c>
      <c r="F9" s="71"/>
      <c r="G9" s="6"/>
      <c r="H9" s="23"/>
      <c r="I9" s="25">
        <v>0.7222222222222222</v>
      </c>
      <c r="J9" s="6">
        <f t="shared" si="0"/>
        <v>0.2311111111111111</v>
      </c>
      <c r="K9" s="6">
        <f t="shared" si="1"/>
        <v>0.14444444444444443</v>
      </c>
      <c r="L9" s="180">
        <v>9</v>
      </c>
      <c r="M9" s="16"/>
    </row>
    <row r="10" spans="1:13" ht="24" customHeight="1">
      <c r="A10" s="82"/>
      <c r="B10" s="5" t="s">
        <v>189</v>
      </c>
      <c r="C10" s="22">
        <v>0.22430555555555556</v>
      </c>
      <c r="D10" s="71">
        <f t="shared" si="2"/>
        <v>0.24930555555555559</v>
      </c>
      <c r="E10" s="6">
        <v>0.47361111111111115</v>
      </c>
      <c r="F10" s="71"/>
      <c r="G10" s="6"/>
      <c r="H10" s="23"/>
      <c r="I10" s="25">
        <v>0.74375</v>
      </c>
      <c r="J10" s="6">
        <f t="shared" si="0"/>
        <v>0.23800000000000002</v>
      </c>
      <c r="K10" s="6">
        <f t="shared" si="1"/>
        <v>0.14875000000000002</v>
      </c>
      <c r="L10" s="74">
        <v>22</v>
      </c>
      <c r="M10" s="16"/>
    </row>
    <row r="11" spans="1:13" ht="24" customHeight="1">
      <c r="A11" s="82"/>
      <c r="B11" s="5" t="s">
        <v>119</v>
      </c>
      <c r="C11" s="22">
        <v>0.22430555555555556</v>
      </c>
      <c r="D11" s="71">
        <f t="shared" si="2"/>
        <v>0.2548611111111111</v>
      </c>
      <c r="E11" s="6">
        <v>0.4791666666666667</v>
      </c>
      <c r="F11" s="71"/>
      <c r="G11" s="6"/>
      <c r="H11" s="23"/>
      <c r="I11" s="25">
        <v>0.7534722222222222</v>
      </c>
      <c r="J11" s="6">
        <f t="shared" si="0"/>
        <v>0.24111111111111114</v>
      </c>
      <c r="K11" s="6">
        <f t="shared" si="1"/>
        <v>0.15069444444444446</v>
      </c>
      <c r="L11" s="74">
        <v>26</v>
      </c>
      <c r="M11" s="16"/>
    </row>
    <row r="12" spans="1:13" ht="24" customHeight="1">
      <c r="A12" s="82"/>
      <c r="B12" s="5" t="s">
        <v>23</v>
      </c>
      <c r="C12" s="22">
        <v>0.22430555555555556</v>
      </c>
      <c r="D12" s="71">
        <f t="shared" si="2"/>
        <v>0.2548611111111111</v>
      </c>
      <c r="E12" s="6">
        <v>0.4791666666666667</v>
      </c>
      <c r="F12" s="71"/>
      <c r="G12" s="6"/>
      <c r="H12" s="23"/>
      <c r="I12" s="25">
        <v>0.7590277777777777</v>
      </c>
      <c r="J12" s="6">
        <f t="shared" si="0"/>
        <v>0.24288888888888888</v>
      </c>
      <c r="K12" s="6">
        <f t="shared" si="1"/>
        <v>0.15180555555555555</v>
      </c>
      <c r="L12" s="74">
        <v>27</v>
      </c>
      <c r="M12" s="16"/>
    </row>
    <row r="13" spans="1:13" ht="24" customHeight="1">
      <c r="A13" s="82"/>
      <c r="B13" s="5" t="s">
        <v>120</v>
      </c>
      <c r="C13" s="22">
        <v>0.22430555555555556</v>
      </c>
      <c r="D13" s="71">
        <f>+E13-C13</f>
        <v>0.24930555555555559</v>
      </c>
      <c r="E13" s="6">
        <v>0.47361111111111115</v>
      </c>
      <c r="F13" s="71"/>
      <c r="G13" s="6"/>
      <c r="H13" s="23"/>
      <c r="I13" s="25">
        <v>0.7625</v>
      </c>
      <c r="J13" s="6">
        <f t="shared" si="0"/>
        <v>0.244</v>
      </c>
      <c r="K13" s="6">
        <f t="shared" si="1"/>
        <v>0.1525</v>
      </c>
      <c r="L13" s="74">
        <v>29</v>
      </c>
      <c r="M13" s="16"/>
    </row>
    <row r="14" spans="1:12" ht="24" customHeight="1">
      <c r="A14" s="82"/>
      <c r="B14" s="5" t="s">
        <v>70</v>
      </c>
      <c r="C14" s="22">
        <v>0.22569444444444445</v>
      </c>
      <c r="D14" s="71">
        <f t="shared" si="2"/>
        <v>0.2583333333333333</v>
      </c>
      <c r="E14" s="6">
        <v>0.4840277777777778</v>
      </c>
      <c r="F14" s="71"/>
      <c r="G14" s="6"/>
      <c r="H14" s="23"/>
      <c r="I14" s="25">
        <v>0.7708333333333334</v>
      </c>
      <c r="J14" s="6">
        <f t="shared" si="0"/>
        <v>0.2466666666666667</v>
      </c>
      <c r="K14" s="6">
        <f t="shared" si="1"/>
        <v>0.15416666666666667</v>
      </c>
      <c r="L14" s="74">
        <v>31</v>
      </c>
    </row>
    <row r="15" spans="1:12" ht="24" customHeight="1">
      <c r="A15" s="82"/>
      <c r="B15" s="5" t="s">
        <v>55</v>
      </c>
      <c r="C15" s="22">
        <v>0.22569444444444445</v>
      </c>
      <c r="D15" s="71">
        <f t="shared" si="2"/>
        <v>0.2534722222222222</v>
      </c>
      <c r="E15" s="6">
        <v>0.4791666666666667</v>
      </c>
      <c r="F15" s="71"/>
      <c r="G15" s="6"/>
      <c r="H15" s="23"/>
      <c r="I15" s="25">
        <v>0.7715277777777777</v>
      </c>
      <c r="J15" s="6">
        <f t="shared" si="0"/>
        <v>0.24688888888888885</v>
      </c>
      <c r="K15" s="6">
        <f t="shared" si="1"/>
        <v>0.15430555555555553</v>
      </c>
      <c r="L15" s="74">
        <v>33</v>
      </c>
    </row>
    <row r="16" spans="1:12" ht="24" customHeight="1">
      <c r="A16" s="82"/>
      <c r="B16" s="5" t="s">
        <v>22</v>
      </c>
      <c r="C16" s="22">
        <v>0.23194444444444443</v>
      </c>
      <c r="D16" s="71">
        <f t="shared" si="2"/>
        <v>0.27222222222222225</v>
      </c>
      <c r="E16" s="6">
        <v>0.5041666666666667</v>
      </c>
      <c r="F16" s="71"/>
      <c r="G16" s="6"/>
      <c r="H16" s="23"/>
      <c r="I16" s="25">
        <v>0.779861111111111</v>
      </c>
      <c r="J16" s="6">
        <f t="shared" si="0"/>
        <v>0.2495555555555555</v>
      </c>
      <c r="K16" s="6">
        <f t="shared" si="1"/>
        <v>0.1559722222222222</v>
      </c>
      <c r="L16" s="74">
        <v>39</v>
      </c>
    </row>
    <row r="17" spans="1:12" ht="24" customHeight="1">
      <c r="A17" s="82"/>
      <c r="B17" s="5" t="s">
        <v>21</v>
      </c>
      <c r="C17" s="22">
        <v>0.22152777777777777</v>
      </c>
      <c r="D17" s="71">
        <f t="shared" si="2"/>
        <v>0.2506944444444445</v>
      </c>
      <c r="E17" s="6">
        <v>0.47222222222222227</v>
      </c>
      <c r="F17" s="71"/>
      <c r="G17" s="6"/>
      <c r="H17" s="23"/>
      <c r="I17" s="25">
        <v>0.7993055555555556</v>
      </c>
      <c r="J17" s="6">
        <f t="shared" si="0"/>
        <v>0.25577777777777777</v>
      </c>
      <c r="K17" s="6">
        <f t="shared" si="1"/>
        <v>0.15986111111111112</v>
      </c>
      <c r="L17" s="74">
        <v>55</v>
      </c>
    </row>
    <row r="18" spans="1:12" ht="24" customHeight="1">
      <c r="A18" s="82"/>
      <c r="B18" s="5" t="s">
        <v>45</v>
      </c>
      <c r="C18" s="22">
        <v>0.24166666666666667</v>
      </c>
      <c r="D18" s="71">
        <f t="shared" si="2"/>
        <v>0.26249999999999996</v>
      </c>
      <c r="E18" s="6">
        <v>0.5041666666666667</v>
      </c>
      <c r="F18" s="71"/>
      <c r="G18" s="6"/>
      <c r="H18" s="23"/>
      <c r="I18" s="25">
        <v>0.8</v>
      </c>
      <c r="J18" s="6">
        <f t="shared" si="0"/>
        <v>0.256</v>
      </c>
      <c r="K18" s="6">
        <f t="shared" si="1"/>
        <v>0.16</v>
      </c>
      <c r="L18" s="74">
        <v>56</v>
      </c>
    </row>
    <row r="19" spans="1:12" ht="24" customHeight="1">
      <c r="A19" s="82"/>
      <c r="B19" s="5" t="s">
        <v>43</v>
      </c>
      <c r="C19" s="22">
        <v>0.23680555555555557</v>
      </c>
      <c r="D19" s="71">
        <f t="shared" si="2"/>
        <v>0.27708333333333335</v>
      </c>
      <c r="E19" s="6">
        <v>0.513888888888889</v>
      </c>
      <c r="F19" s="71"/>
      <c r="G19" s="6"/>
      <c r="H19" s="23"/>
      <c r="I19" s="25">
        <v>0.8048611111111111</v>
      </c>
      <c r="J19" s="6">
        <f t="shared" si="0"/>
        <v>0.2575555555555556</v>
      </c>
      <c r="K19" s="6">
        <f t="shared" si="1"/>
        <v>0.16097222222222224</v>
      </c>
      <c r="L19" s="74">
        <v>58</v>
      </c>
    </row>
    <row r="20" spans="1:12" ht="24" customHeight="1">
      <c r="A20" s="82"/>
      <c r="B20" s="5" t="s">
        <v>60</v>
      </c>
      <c r="C20" s="22">
        <v>0.24791666666666667</v>
      </c>
      <c r="D20" s="71">
        <f t="shared" si="2"/>
        <v>0.27013888888888893</v>
      </c>
      <c r="E20" s="6">
        <v>0.5180555555555556</v>
      </c>
      <c r="F20" s="71"/>
      <c r="G20" s="6"/>
      <c r="H20" s="23"/>
      <c r="I20" s="25">
        <v>0.8118055555555556</v>
      </c>
      <c r="J20" s="6">
        <f t="shared" si="0"/>
        <v>0.2597777777777778</v>
      </c>
      <c r="K20" s="6">
        <f t="shared" si="1"/>
        <v>0.16236111111111112</v>
      </c>
      <c r="L20" s="74">
        <v>62</v>
      </c>
    </row>
    <row r="21" spans="1:12" ht="24" customHeight="1">
      <c r="A21" s="82"/>
      <c r="B21" s="5" t="s">
        <v>79</v>
      </c>
      <c r="C21" s="22"/>
      <c r="D21" s="71"/>
      <c r="E21" s="6">
        <v>0.513888888888889</v>
      </c>
      <c r="F21" s="71"/>
      <c r="G21" s="6"/>
      <c r="H21" s="23"/>
      <c r="I21" s="25">
        <v>0.8145833333333333</v>
      </c>
      <c r="J21" s="6">
        <f t="shared" si="0"/>
        <v>0.2606666666666667</v>
      </c>
      <c r="K21" s="6">
        <f t="shared" si="1"/>
        <v>0.16291666666666668</v>
      </c>
      <c r="L21" s="74">
        <v>68</v>
      </c>
    </row>
    <row r="22" spans="1:12" ht="24" customHeight="1">
      <c r="A22" s="82"/>
      <c r="B22" s="5" t="s">
        <v>47</v>
      </c>
      <c r="C22" s="22"/>
      <c r="D22" s="71"/>
      <c r="E22" s="6">
        <v>0.5208333333333334</v>
      </c>
      <c r="F22" s="71"/>
      <c r="G22" s="6"/>
      <c r="H22" s="23"/>
      <c r="I22" s="25">
        <v>0.8340277777777777</v>
      </c>
      <c r="J22" s="6">
        <f t="shared" si="0"/>
        <v>0.26688888888888884</v>
      </c>
      <c r="K22" s="6">
        <f t="shared" si="1"/>
        <v>0.16680555555555554</v>
      </c>
      <c r="L22" s="74">
        <v>86</v>
      </c>
    </row>
    <row r="23" spans="1:12" ht="24" customHeight="1">
      <c r="A23" s="82"/>
      <c r="B23" s="5" t="s">
        <v>63</v>
      </c>
      <c r="C23" s="22"/>
      <c r="D23" s="71"/>
      <c r="E23" s="6">
        <v>0.5263888888888889</v>
      </c>
      <c r="F23" s="71"/>
      <c r="G23" s="6"/>
      <c r="H23" s="23"/>
      <c r="I23" s="25">
        <v>0.8486111111111111</v>
      </c>
      <c r="J23" s="6">
        <f t="shared" si="0"/>
        <v>0.27155555555555555</v>
      </c>
      <c r="K23" s="6">
        <f t="shared" si="1"/>
        <v>0.16972222222222222</v>
      </c>
      <c r="L23" s="74">
        <v>97</v>
      </c>
    </row>
    <row r="24" spans="1:12" ht="24" customHeight="1">
      <c r="A24" s="82"/>
      <c r="B24" s="5" t="s">
        <v>64</v>
      </c>
      <c r="C24" s="22"/>
      <c r="D24" s="71"/>
      <c r="E24" s="6">
        <v>0.5430555555555555</v>
      </c>
      <c r="F24" s="71"/>
      <c r="G24" s="6"/>
      <c r="H24" s="23"/>
      <c r="I24" s="25">
        <v>0.8576388888888888</v>
      </c>
      <c r="J24" s="6">
        <f t="shared" si="0"/>
        <v>0.27444444444444444</v>
      </c>
      <c r="K24" s="6">
        <f t="shared" si="1"/>
        <v>0.17152777777777778</v>
      </c>
      <c r="L24" s="74">
        <v>102</v>
      </c>
    </row>
    <row r="25" spans="1:12" ht="24" customHeight="1">
      <c r="A25" s="82"/>
      <c r="B25" s="5" t="s">
        <v>108</v>
      </c>
      <c r="C25" s="22"/>
      <c r="D25" s="71"/>
      <c r="E25" s="6">
        <v>0.5576388888888889</v>
      </c>
      <c r="F25" s="71"/>
      <c r="G25" s="6"/>
      <c r="H25" s="23"/>
      <c r="I25" s="25">
        <v>0.8784722222222222</v>
      </c>
      <c r="J25" s="6">
        <f t="shared" si="0"/>
        <v>0.2811111111111111</v>
      </c>
      <c r="K25" s="6">
        <f t="shared" si="1"/>
        <v>0.17569444444444443</v>
      </c>
      <c r="L25" s="74">
        <v>115</v>
      </c>
    </row>
    <row r="26" spans="1:12" ht="24" customHeight="1">
      <c r="A26" s="82"/>
      <c r="B26" s="5" t="s">
        <v>61</v>
      </c>
      <c r="C26" s="22">
        <v>0.2555555555555556</v>
      </c>
      <c r="D26" s="71">
        <f>+E26-C26</f>
        <v>0.2951388888888889</v>
      </c>
      <c r="E26" s="6">
        <v>0.5506944444444445</v>
      </c>
      <c r="F26" s="71"/>
      <c r="G26" s="6"/>
      <c r="H26" s="23"/>
      <c r="I26" s="25">
        <v>0.8861111111111111</v>
      </c>
      <c r="J26" s="6">
        <f t="shared" si="0"/>
        <v>0.28355555555555556</v>
      </c>
      <c r="K26" s="6">
        <f t="shared" si="1"/>
        <v>0.17722222222222223</v>
      </c>
      <c r="L26" s="74">
        <v>118</v>
      </c>
    </row>
    <row r="27" spans="1:12" ht="24" customHeight="1">
      <c r="A27" s="82"/>
      <c r="B27" s="5" t="s">
        <v>62</v>
      </c>
      <c r="C27" s="22"/>
      <c r="D27" s="71"/>
      <c r="E27" s="6">
        <v>0.5631944444444444</v>
      </c>
      <c r="F27" s="71"/>
      <c r="G27" s="6"/>
      <c r="H27" s="23"/>
      <c r="I27" s="25">
        <v>0.9069444444444444</v>
      </c>
      <c r="J27" s="6">
        <f t="shared" si="0"/>
        <v>0.2902222222222222</v>
      </c>
      <c r="K27" s="6">
        <f t="shared" si="1"/>
        <v>0.1813888888888889</v>
      </c>
      <c r="L27" s="74">
        <v>125</v>
      </c>
    </row>
    <row r="28" spans="1:12" ht="24" customHeight="1">
      <c r="A28" s="82"/>
      <c r="B28" s="5" t="s">
        <v>74</v>
      </c>
      <c r="C28" s="22"/>
      <c r="D28" s="71"/>
      <c r="E28" s="6">
        <v>0.5833333333333334</v>
      </c>
      <c r="F28" s="71"/>
      <c r="G28" s="98"/>
      <c r="H28" s="23"/>
      <c r="I28" s="24">
        <v>0.91875</v>
      </c>
      <c r="J28" s="6">
        <f t="shared" si="0"/>
        <v>0.294</v>
      </c>
      <c r="K28" s="6">
        <f t="shared" si="1"/>
        <v>0.18375</v>
      </c>
      <c r="L28" s="74">
        <v>129</v>
      </c>
    </row>
    <row r="29" spans="1:12" ht="24" customHeight="1">
      <c r="A29" s="82"/>
      <c r="B29" s="5" t="s">
        <v>46</v>
      </c>
      <c r="C29" s="22"/>
      <c r="D29" s="71"/>
      <c r="E29" s="6">
        <v>0.576388888888889</v>
      </c>
      <c r="F29" s="71"/>
      <c r="G29" s="6"/>
      <c r="H29" s="23"/>
      <c r="I29" s="25">
        <v>0.9368055555555556</v>
      </c>
      <c r="J29" s="6">
        <f t="shared" si="0"/>
        <v>0.29977777777777775</v>
      </c>
      <c r="K29" s="6">
        <f t="shared" si="1"/>
        <v>0.1873611111111111</v>
      </c>
      <c r="L29" s="74">
        <v>139</v>
      </c>
    </row>
    <row r="30" spans="1:12" ht="24" customHeight="1">
      <c r="A30" s="82"/>
      <c r="B30" s="5" t="s">
        <v>25</v>
      </c>
      <c r="C30" s="22"/>
      <c r="D30" s="71"/>
      <c r="E30" s="6">
        <v>0.6854166666666667</v>
      </c>
      <c r="F30" s="71"/>
      <c r="G30" s="6"/>
      <c r="H30" s="23"/>
      <c r="I30" s="24" t="s">
        <v>199</v>
      </c>
      <c r="J30" s="6">
        <f t="shared" si="0"/>
        <v>0.366</v>
      </c>
      <c r="K30" s="6">
        <f t="shared" si="1"/>
        <v>0.22875</v>
      </c>
      <c r="L30" s="74">
        <v>156</v>
      </c>
    </row>
    <row r="31" spans="1:12" ht="24" customHeight="1">
      <c r="A31" s="82"/>
      <c r="B31" s="5" t="s">
        <v>164</v>
      </c>
      <c r="C31" s="22"/>
      <c r="D31" s="71"/>
      <c r="E31" s="6"/>
      <c r="F31" s="71"/>
      <c r="G31" s="6"/>
      <c r="H31" s="23"/>
      <c r="I31" s="24" t="s">
        <v>200</v>
      </c>
      <c r="J31" s="6">
        <f t="shared" si="0"/>
        <v>0.40777777777777785</v>
      </c>
      <c r="K31" s="6">
        <f t="shared" si="1"/>
        <v>0.25486111111111115</v>
      </c>
      <c r="L31" s="74">
        <v>157</v>
      </c>
    </row>
    <row r="32" spans="1:12" ht="24" customHeight="1">
      <c r="A32" s="82"/>
      <c r="B32" s="5" t="s">
        <v>44</v>
      </c>
      <c r="C32" s="22">
        <v>0.22430555555555556</v>
      </c>
      <c r="D32" s="71">
        <f>+E32-C32</f>
        <v>0.2583333333333333</v>
      </c>
      <c r="E32" s="6">
        <v>0.4826388888888889</v>
      </c>
      <c r="F32" s="21"/>
      <c r="G32" s="6"/>
      <c r="H32" s="23"/>
      <c r="I32" s="25" t="s">
        <v>109</v>
      </c>
      <c r="J32" s="6"/>
      <c r="K32" s="6"/>
      <c r="L32" s="74"/>
    </row>
    <row r="33" spans="1:12" ht="24" customHeight="1">
      <c r="A33" s="82"/>
      <c r="B33" s="5" t="s">
        <v>56</v>
      </c>
      <c r="C33" s="22"/>
      <c r="D33" s="71"/>
      <c r="E33" s="6">
        <v>0.5520833333333334</v>
      </c>
      <c r="F33" s="21"/>
      <c r="G33" s="6"/>
      <c r="H33" s="23"/>
      <c r="I33" s="25" t="s">
        <v>109</v>
      </c>
      <c r="J33" s="6"/>
      <c r="K33" s="6"/>
      <c r="L33" s="74"/>
    </row>
    <row r="34" spans="1:12" ht="18.75" customHeight="1" thickBot="1">
      <c r="A34" s="82"/>
      <c r="B34" s="169"/>
      <c r="C34" s="82"/>
      <c r="D34" s="82"/>
      <c r="E34" s="155"/>
      <c r="F34" s="82"/>
      <c r="G34" s="155"/>
      <c r="H34" s="170"/>
      <c r="I34" s="177" t="s">
        <v>201</v>
      </c>
      <c r="J34" s="85"/>
      <c r="K34" s="155"/>
      <c r="L34" s="106"/>
    </row>
    <row r="35" spans="2:13" ht="16.5" thickBot="1">
      <c r="B35" s="171" t="s">
        <v>85</v>
      </c>
      <c r="C35" s="172" t="s">
        <v>2</v>
      </c>
      <c r="D35" s="172" t="s">
        <v>1</v>
      </c>
      <c r="E35" s="173" t="s">
        <v>1</v>
      </c>
      <c r="F35" s="172" t="s">
        <v>1</v>
      </c>
      <c r="G35" s="173" t="s">
        <v>1</v>
      </c>
      <c r="H35" s="174" t="s">
        <v>1</v>
      </c>
      <c r="I35" s="175" t="s">
        <v>4</v>
      </c>
      <c r="J35" s="173" t="s">
        <v>5</v>
      </c>
      <c r="K35" s="173" t="s">
        <v>6</v>
      </c>
      <c r="L35" s="176" t="s">
        <v>48</v>
      </c>
      <c r="M35" s="15" t="s">
        <v>113</v>
      </c>
    </row>
    <row r="36" spans="1:13" ht="23.25" customHeight="1" thickTop="1">
      <c r="A36" s="82"/>
      <c r="B36" s="5" t="s">
        <v>131</v>
      </c>
      <c r="C36" s="22"/>
      <c r="D36" s="71"/>
      <c r="E36" s="6"/>
      <c r="F36" s="21"/>
      <c r="G36" s="6"/>
      <c r="H36" s="23"/>
      <c r="I36" s="25">
        <v>0.4486111111111111</v>
      </c>
      <c r="J36" s="6"/>
      <c r="K36" s="6"/>
      <c r="L36" s="74">
        <v>2</v>
      </c>
      <c r="M36" s="155">
        <f>(+I36/3080)*3000</f>
        <v>0.43695887445887444</v>
      </c>
    </row>
    <row r="37" spans="1:13" ht="23.25" customHeight="1">
      <c r="A37" s="82"/>
      <c r="B37" s="5" t="s">
        <v>190</v>
      </c>
      <c r="C37" s="22"/>
      <c r="D37" s="71"/>
      <c r="E37" s="6"/>
      <c r="F37" s="21"/>
      <c r="G37" s="6"/>
      <c r="H37" s="23"/>
      <c r="I37" s="25">
        <v>0.4902777777777778</v>
      </c>
      <c r="J37" s="6"/>
      <c r="K37" s="6"/>
      <c r="L37" s="74">
        <v>9</v>
      </c>
      <c r="M37" s="155">
        <f>(+I37/3080)*3000</f>
        <v>0.47754329004329005</v>
      </c>
    </row>
    <row r="38" spans="1:13" ht="23.25" customHeight="1">
      <c r="A38" s="82"/>
      <c r="B38" s="5" t="s">
        <v>68</v>
      </c>
      <c r="C38" s="107"/>
      <c r="D38" s="82"/>
      <c r="E38" s="85"/>
      <c r="F38" s="103"/>
      <c r="G38" s="85"/>
      <c r="H38" s="105"/>
      <c r="I38" s="68">
        <v>0.5229166666666667</v>
      </c>
      <c r="J38" s="85"/>
      <c r="K38" s="85"/>
      <c r="L38" s="106">
        <v>19</v>
      </c>
      <c r="M38" s="155">
        <f>(+I38/3080)*3000</f>
        <v>0.5093344155844156</v>
      </c>
    </row>
    <row r="39" spans="2:12" ht="26.25" customHeight="1" thickBot="1">
      <c r="B39" s="14"/>
      <c r="C39" s="62"/>
      <c r="D39" s="63"/>
      <c r="E39" s="63"/>
      <c r="F39" s="63"/>
      <c r="G39" s="63" t="s">
        <v>204</v>
      </c>
      <c r="H39" s="11"/>
      <c r="I39" s="181" t="s">
        <v>203</v>
      </c>
      <c r="J39" s="63"/>
      <c r="K39" s="63"/>
      <c r="L39" s="56"/>
    </row>
    <row r="40" ht="13.5" thickTop="1"/>
  </sheetData>
  <printOptions/>
  <pageMargins left="0.5" right="0.5" top="0.5" bottom="0.5" header="0.5" footer="0.5"/>
  <pageSetup fitToHeight="1" fitToWidth="1" horizontalDpi="600" verticalDpi="600" orientation="portrait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workbookViewId="0" topLeftCell="B6">
      <selection activeCell="H8" sqref="H8:I8"/>
    </sheetView>
  </sheetViews>
  <sheetFormatPr defaultColWidth="9.140625" defaultRowHeight="12.75"/>
  <cols>
    <col min="1" max="1" width="4.28125" style="0" customWidth="1"/>
    <col min="2" max="2" width="22.140625" style="0" customWidth="1"/>
    <col min="3" max="7" width="12.00390625" style="0" customWidth="1"/>
    <col min="8" max="8" width="13.57421875" style="0" customWidth="1"/>
    <col min="9" max="9" width="12.00390625" style="0" customWidth="1"/>
    <col min="10" max="10" width="12.00390625" style="75" customWidth="1"/>
  </cols>
  <sheetData>
    <row r="2" ht="13.5" thickBot="1"/>
    <row r="3" spans="2:10" ht="16.5" thickTop="1">
      <c r="B3" s="45" t="s">
        <v>198</v>
      </c>
      <c r="C3" s="46" t="s">
        <v>1</v>
      </c>
      <c r="D3" s="46"/>
      <c r="E3" s="46"/>
      <c r="F3" s="47"/>
      <c r="G3" s="48" t="s">
        <v>71</v>
      </c>
      <c r="H3" s="49"/>
      <c r="I3" s="49" t="s">
        <v>1</v>
      </c>
      <c r="J3" s="76"/>
    </row>
    <row r="4" spans="2:10" ht="15.75">
      <c r="B4" s="51" t="s">
        <v>13</v>
      </c>
      <c r="C4" s="2" t="s">
        <v>1</v>
      </c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0" ht="13.5" thickBot="1">
      <c r="B6" s="69" t="s">
        <v>36</v>
      </c>
      <c r="C6" s="35" t="s">
        <v>2</v>
      </c>
      <c r="D6" s="35" t="s">
        <v>3</v>
      </c>
      <c r="E6" s="41" t="s">
        <v>31</v>
      </c>
      <c r="F6" s="37" t="s">
        <v>30</v>
      </c>
      <c r="G6" s="38" t="s">
        <v>4</v>
      </c>
      <c r="H6" s="41" t="s">
        <v>5</v>
      </c>
      <c r="I6" s="41" t="s">
        <v>6</v>
      </c>
      <c r="J6" s="78" t="s">
        <v>48</v>
      </c>
    </row>
    <row r="7" spans="1:10" ht="23.25" customHeight="1" thickTop="1">
      <c r="A7" s="82"/>
      <c r="B7" s="40" t="s">
        <v>65</v>
      </c>
      <c r="C7" s="22">
        <v>0.24305555555555555</v>
      </c>
      <c r="D7" s="21">
        <f aca="true" t="shared" si="0" ref="D7:D22">+E7-C7</f>
        <v>0.29374999999999996</v>
      </c>
      <c r="E7" s="100">
        <v>0.5368055555555555</v>
      </c>
      <c r="F7" s="23">
        <f>+G7-E7</f>
        <v>0.14374999999999993</v>
      </c>
      <c r="G7" s="25">
        <v>0.6805555555555555</v>
      </c>
      <c r="H7" s="18">
        <f aca="true" t="shared" si="1" ref="H7:H22">+AVERAGE(C7:D7)</f>
        <v>0.26840277777777777</v>
      </c>
      <c r="I7" s="18">
        <f aca="true" t="shared" si="2" ref="I7:I22">+(G7/4000)*1000</f>
        <v>0.17013888888888887</v>
      </c>
      <c r="J7" s="179">
        <v>18</v>
      </c>
    </row>
    <row r="8" spans="1:10" ht="23.25" customHeight="1">
      <c r="A8" s="82"/>
      <c r="B8" s="5" t="s">
        <v>39</v>
      </c>
      <c r="C8" s="22">
        <v>0.2638888888888889</v>
      </c>
      <c r="D8" s="21">
        <f t="shared" si="0"/>
        <v>0.2986111111111111</v>
      </c>
      <c r="E8" s="100">
        <v>0.5625</v>
      </c>
      <c r="F8" s="23">
        <f aca="true" t="shared" si="3" ref="F8:F22">+G8-E8</f>
        <v>0.14513888888888893</v>
      </c>
      <c r="G8" s="25">
        <v>0.7076388888888889</v>
      </c>
      <c r="H8" s="18">
        <f t="shared" si="1"/>
        <v>0.28125</v>
      </c>
      <c r="I8" s="18">
        <f t="shared" si="2"/>
        <v>0.17690972222222223</v>
      </c>
      <c r="J8" s="74">
        <v>35</v>
      </c>
    </row>
    <row r="9" spans="1:10" ht="23.25" customHeight="1">
      <c r="A9" s="82"/>
      <c r="B9" s="5" t="s">
        <v>100</v>
      </c>
      <c r="C9" s="22">
        <v>0.2708333333333333</v>
      </c>
      <c r="D9" s="21">
        <f t="shared" si="0"/>
        <v>0.31250000000000006</v>
      </c>
      <c r="E9" s="100">
        <v>0.5833333333333334</v>
      </c>
      <c r="F9" s="23">
        <f t="shared" si="3"/>
        <v>0.14722222222222225</v>
      </c>
      <c r="G9" s="25">
        <v>0.7305555555555556</v>
      </c>
      <c r="H9" s="18">
        <f t="shared" si="1"/>
        <v>0.2916666666666667</v>
      </c>
      <c r="I9" s="18">
        <f t="shared" si="2"/>
        <v>0.1826388888888889</v>
      </c>
      <c r="J9" s="74">
        <v>51</v>
      </c>
    </row>
    <row r="10" spans="1:10" ht="23.25" customHeight="1">
      <c r="A10" s="82"/>
      <c r="B10" s="5" t="s">
        <v>12</v>
      </c>
      <c r="C10" s="22">
        <v>0.28125</v>
      </c>
      <c r="D10" s="21">
        <f t="shared" si="0"/>
        <v>0.31805555555555554</v>
      </c>
      <c r="E10" s="100">
        <v>0.5993055555555555</v>
      </c>
      <c r="F10" s="23">
        <f t="shared" si="3"/>
        <v>0.1527777777777778</v>
      </c>
      <c r="G10" s="25">
        <v>0.7520833333333333</v>
      </c>
      <c r="H10" s="18">
        <f t="shared" si="1"/>
        <v>0.29965277777777777</v>
      </c>
      <c r="I10" s="18">
        <f t="shared" si="2"/>
        <v>0.18802083333333333</v>
      </c>
      <c r="J10" s="74">
        <v>69</v>
      </c>
    </row>
    <row r="11" spans="1:10" ht="23.25" customHeight="1">
      <c r="A11" s="82"/>
      <c r="B11" s="5" t="s">
        <v>57</v>
      </c>
      <c r="C11" s="22">
        <v>0.2708333333333333</v>
      </c>
      <c r="D11" s="21">
        <f t="shared" si="0"/>
        <v>0.33194444444444443</v>
      </c>
      <c r="E11" s="100">
        <v>0.6027777777777777</v>
      </c>
      <c r="F11" s="23">
        <f t="shared" si="3"/>
        <v>0.14930555555555558</v>
      </c>
      <c r="G11" s="25">
        <v>0.7520833333333333</v>
      </c>
      <c r="H11" s="18">
        <f t="shared" si="1"/>
        <v>0.3013888888888889</v>
      </c>
      <c r="I11" s="18">
        <f t="shared" si="2"/>
        <v>0.18802083333333333</v>
      </c>
      <c r="J11" s="74">
        <v>70</v>
      </c>
    </row>
    <row r="12" spans="1:10" ht="23.25" customHeight="1">
      <c r="A12" s="82"/>
      <c r="B12" s="5" t="s">
        <v>38</v>
      </c>
      <c r="C12" s="22">
        <v>0.2881944444444445</v>
      </c>
      <c r="D12" s="21">
        <f t="shared" si="0"/>
        <v>0.31458333333333327</v>
      </c>
      <c r="E12" s="100">
        <v>0.6027777777777777</v>
      </c>
      <c r="F12" s="23">
        <f t="shared" si="3"/>
        <v>0.1527777777777778</v>
      </c>
      <c r="G12" s="25">
        <v>0.7555555555555555</v>
      </c>
      <c r="H12" s="18">
        <f t="shared" si="1"/>
        <v>0.3013888888888889</v>
      </c>
      <c r="I12" s="18">
        <f t="shared" si="2"/>
        <v>0.18888888888888888</v>
      </c>
      <c r="J12" s="74">
        <v>74</v>
      </c>
    </row>
    <row r="13" spans="1:10" ht="24" customHeight="1">
      <c r="A13" s="82"/>
      <c r="B13" s="5" t="s">
        <v>54</v>
      </c>
      <c r="C13" s="22">
        <v>0.2951388888888889</v>
      </c>
      <c r="D13" s="21">
        <f t="shared" si="0"/>
        <v>0.3152777777777778</v>
      </c>
      <c r="E13" s="100">
        <v>0.6104166666666667</v>
      </c>
      <c r="F13" s="23">
        <f t="shared" si="3"/>
        <v>0.15486111111111112</v>
      </c>
      <c r="G13" s="25">
        <v>0.7652777777777778</v>
      </c>
      <c r="H13" s="18">
        <f t="shared" si="1"/>
        <v>0.30520833333333336</v>
      </c>
      <c r="I13" s="18">
        <f t="shared" si="2"/>
        <v>0.19131944444444446</v>
      </c>
      <c r="J13" s="74">
        <v>87</v>
      </c>
    </row>
    <row r="14" spans="1:10" ht="24" customHeight="1">
      <c r="A14" s="82"/>
      <c r="B14" s="5" t="s">
        <v>102</v>
      </c>
      <c r="C14" s="22">
        <v>0.2923611111111111</v>
      </c>
      <c r="D14" s="21">
        <f t="shared" si="0"/>
        <v>0.32569444444444445</v>
      </c>
      <c r="E14" s="100">
        <v>0.6180555555555556</v>
      </c>
      <c r="F14" s="23">
        <f t="shared" si="3"/>
        <v>0.15347222222222212</v>
      </c>
      <c r="G14" s="25">
        <v>0.7715277777777777</v>
      </c>
      <c r="H14" s="18">
        <f t="shared" si="1"/>
        <v>0.3090277777777778</v>
      </c>
      <c r="I14" s="18">
        <f t="shared" si="2"/>
        <v>0.19288194444444443</v>
      </c>
      <c r="J14" s="74">
        <v>90</v>
      </c>
    </row>
    <row r="15" spans="1:10" ht="27.75" customHeight="1">
      <c r="A15" s="82"/>
      <c r="B15" s="5" t="s">
        <v>77</v>
      </c>
      <c r="C15" s="22">
        <v>0.2951388888888889</v>
      </c>
      <c r="D15" s="21">
        <f t="shared" si="0"/>
        <v>0.3215277777777778</v>
      </c>
      <c r="E15" s="100">
        <v>0.6166666666666667</v>
      </c>
      <c r="F15" s="23">
        <f t="shared" si="3"/>
        <v>0.16736111111111107</v>
      </c>
      <c r="G15" s="25">
        <v>0.7840277777777778</v>
      </c>
      <c r="H15" s="18">
        <f t="shared" si="1"/>
        <v>0.30833333333333335</v>
      </c>
      <c r="I15" s="18">
        <f t="shared" si="2"/>
        <v>0.19600694444444444</v>
      </c>
      <c r="J15" s="74">
        <v>98</v>
      </c>
    </row>
    <row r="16" spans="1:10" ht="27.75" customHeight="1">
      <c r="A16" s="82"/>
      <c r="B16" s="5" t="s">
        <v>141</v>
      </c>
      <c r="C16" s="22">
        <v>0.2951388888888889</v>
      </c>
      <c r="D16" s="21">
        <f t="shared" si="0"/>
        <v>0.3409722222222223</v>
      </c>
      <c r="E16" s="100">
        <v>0.6361111111111112</v>
      </c>
      <c r="F16" s="23">
        <f t="shared" si="3"/>
        <v>0.16041666666666665</v>
      </c>
      <c r="G16" s="25">
        <v>0.7965277777777778</v>
      </c>
      <c r="H16" s="18">
        <f t="shared" si="1"/>
        <v>0.3180555555555556</v>
      </c>
      <c r="I16" s="18">
        <f t="shared" si="2"/>
        <v>0.19913194444444446</v>
      </c>
      <c r="J16" s="74">
        <v>108</v>
      </c>
    </row>
    <row r="17" spans="1:10" ht="27.75" customHeight="1">
      <c r="A17" s="82"/>
      <c r="B17" s="5" t="s">
        <v>101</v>
      </c>
      <c r="C17" s="22">
        <v>0.30277777777777776</v>
      </c>
      <c r="D17" s="21">
        <f t="shared" si="0"/>
        <v>0.3375000000000001</v>
      </c>
      <c r="E17" s="100">
        <v>0.6402777777777778</v>
      </c>
      <c r="F17" s="23">
        <f t="shared" si="3"/>
        <v>0.15694444444444433</v>
      </c>
      <c r="G17" s="25">
        <v>0.7972222222222222</v>
      </c>
      <c r="H17" s="18">
        <f t="shared" si="1"/>
        <v>0.3201388888888889</v>
      </c>
      <c r="I17" s="18">
        <f t="shared" si="2"/>
        <v>0.19930555555555554</v>
      </c>
      <c r="J17" s="74">
        <v>110</v>
      </c>
    </row>
    <row r="18" spans="1:10" ht="27.75" customHeight="1">
      <c r="A18" s="82"/>
      <c r="B18" s="5" t="s">
        <v>103</v>
      </c>
      <c r="C18" s="22">
        <v>0.30277777777777776</v>
      </c>
      <c r="D18" s="21">
        <f t="shared" si="0"/>
        <v>0.3375000000000001</v>
      </c>
      <c r="E18" s="100">
        <v>0.6402777777777778</v>
      </c>
      <c r="F18" s="23">
        <f t="shared" si="3"/>
        <v>0.17013888888888884</v>
      </c>
      <c r="G18" s="25">
        <v>0.8104166666666667</v>
      </c>
      <c r="H18" s="18">
        <f t="shared" si="1"/>
        <v>0.3201388888888889</v>
      </c>
      <c r="I18" s="18">
        <f t="shared" si="2"/>
        <v>0.20260416666666667</v>
      </c>
      <c r="J18" s="74">
        <v>116</v>
      </c>
    </row>
    <row r="19" spans="1:10" ht="27.75" customHeight="1">
      <c r="A19" s="82"/>
      <c r="B19" s="5" t="s">
        <v>104</v>
      </c>
      <c r="C19" s="22">
        <v>0.3111111111111111</v>
      </c>
      <c r="D19" s="21">
        <f t="shared" si="0"/>
        <v>0.3763888888888889</v>
      </c>
      <c r="E19" s="100">
        <v>0.6875</v>
      </c>
      <c r="F19" s="23">
        <f t="shared" si="3"/>
        <v>0.17638888888888893</v>
      </c>
      <c r="G19" s="25">
        <v>0.8638888888888889</v>
      </c>
      <c r="H19" s="18">
        <f t="shared" si="1"/>
        <v>0.34375</v>
      </c>
      <c r="I19" s="18">
        <f t="shared" si="2"/>
        <v>0.21597222222222223</v>
      </c>
      <c r="J19" s="74">
        <v>136</v>
      </c>
    </row>
    <row r="20" spans="1:10" ht="27.75" customHeight="1">
      <c r="A20" s="82"/>
      <c r="B20" s="5" t="s">
        <v>11</v>
      </c>
      <c r="C20" s="22">
        <v>0.3138888888888889</v>
      </c>
      <c r="D20" s="21">
        <f t="shared" si="0"/>
        <v>0.40694444444444444</v>
      </c>
      <c r="E20" s="100">
        <v>0.7208333333333333</v>
      </c>
      <c r="F20" s="23">
        <f t="shared" si="3"/>
        <v>0.20347222222222228</v>
      </c>
      <c r="G20" s="25">
        <v>0.9243055555555556</v>
      </c>
      <c r="H20" s="18">
        <f t="shared" si="1"/>
        <v>0.36041666666666666</v>
      </c>
      <c r="I20" s="18">
        <f t="shared" si="2"/>
        <v>0.2310763888888889</v>
      </c>
      <c r="J20" s="74">
        <v>154</v>
      </c>
    </row>
    <row r="21" spans="1:10" ht="27.75" customHeight="1">
      <c r="A21" s="82"/>
      <c r="B21" s="5" t="s">
        <v>75</v>
      </c>
      <c r="C21" s="22">
        <v>0.3430555555555555</v>
      </c>
      <c r="D21" s="21">
        <f t="shared" si="0"/>
        <v>0.42916666666666675</v>
      </c>
      <c r="E21" s="100">
        <v>0.7722222222222223</v>
      </c>
      <c r="F21" s="23">
        <f t="shared" si="3"/>
        <v>0.18541666666666667</v>
      </c>
      <c r="G21" s="25">
        <v>0.9576388888888889</v>
      </c>
      <c r="H21" s="18">
        <f t="shared" si="1"/>
        <v>0.3861111111111111</v>
      </c>
      <c r="I21" s="18">
        <f t="shared" si="2"/>
        <v>0.23940972222222223</v>
      </c>
      <c r="J21" s="74">
        <v>164</v>
      </c>
    </row>
    <row r="22" spans="1:10" ht="27.75" customHeight="1">
      <c r="A22" s="82"/>
      <c r="B22" s="5" t="s">
        <v>49</v>
      </c>
      <c r="C22" s="22">
        <v>0.31319444444444444</v>
      </c>
      <c r="D22" s="21">
        <f t="shared" si="0"/>
        <v>0.43680555555555556</v>
      </c>
      <c r="E22" s="100">
        <v>0.75</v>
      </c>
      <c r="F22" s="23">
        <f t="shared" si="3"/>
        <v>0.21875</v>
      </c>
      <c r="G22" s="25">
        <v>0.96875</v>
      </c>
      <c r="H22" s="18">
        <f t="shared" si="1"/>
        <v>0.375</v>
      </c>
      <c r="I22" s="18">
        <f t="shared" si="2"/>
        <v>0.2421875</v>
      </c>
      <c r="J22" s="74">
        <v>167</v>
      </c>
    </row>
    <row r="23" spans="1:10" ht="27.75" customHeight="1">
      <c r="A23" s="82"/>
      <c r="B23" s="5" t="s">
        <v>53</v>
      </c>
      <c r="C23" s="22">
        <v>0.28541666666666665</v>
      </c>
      <c r="D23" s="21" t="s">
        <v>1</v>
      </c>
      <c r="E23" s="100"/>
      <c r="F23" s="23"/>
      <c r="G23" s="25" t="s">
        <v>109</v>
      </c>
      <c r="H23" s="18"/>
      <c r="I23" s="18"/>
      <c r="J23" s="74"/>
    </row>
    <row r="24" spans="1:10" ht="27.75" customHeight="1">
      <c r="A24" s="82"/>
      <c r="B24" s="101" t="s">
        <v>50</v>
      </c>
      <c r="C24" s="22"/>
      <c r="D24" s="21"/>
      <c r="E24" s="100"/>
      <c r="F24" s="23"/>
      <c r="G24" s="25" t="s">
        <v>109</v>
      </c>
      <c r="H24" s="18"/>
      <c r="I24" s="18"/>
      <c r="J24" s="74"/>
    </row>
    <row r="25" spans="1:10" ht="27.75" customHeight="1">
      <c r="A25" s="82"/>
      <c r="B25" s="101" t="s">
        <v>81</v>
      </c>
      <c r="C25" s="22"/>
      <c r="D25" s="21"/>
      <c r="E25" s="100"/>
      <c r="F25" s="23"/>
      <c r="G25" s="25" t="s">
        <v>109</v>
      </c>
      <c r="H25" s="18"/>
      <c r="I25" s="18"/>
      <c r="J25" s="74"/>
    </row>
    <row r="26" spans="1:10" ht="27.75" customHeight="1">
      <c r="A26" s="82"/>
      <c r="B26" s="5"/>
      <c r="C26" s="22"/>
      <c r="D26" s="21"/>
      <c r="E26" s="100"/>
      <c r="F26" s="23"/>
      <c r="G26" s="165" t="s">
        <v>202</v>
      </c>
      <c r="H26" s="18"/>
      <c r="I26" s="18"/>
      <c r="J26" s="74"/>
    </row>
    <row r="27" spans="2:11" ht="16.5" thickBot="1">
      <c r="B27" s="69" t="s">
        <v>87</v>
      </c>
      <c r="C27" s="35" t="s">
        <v>2</v>
      </c>
      <c r="D27" s="35" t="s">
        <v>3</v>
      </c>
      <c r="E27" s="41" t="s">
        <v>31</v>
      </c>
      <c r="F27" s="37" t="s">
        <v>30</v>
      </c>
      <c r="G27" s="38" t="s">
        <v>4</v>
      </c>
      <c r="H27" s="41" t="s">
        <v>5</v>
      </c>
      <c r="I27" s="41" t="s">
        <v>6</v>
      </c>
      <c r="J27" s="78" t="s">
        <v>48</v>
      </c>
      <c r="K27" s="15" t="s">
        <v>113</v>
      </c>
    </row>
    <row r="28" spans="1:11" ht="27.75" customHeight="1" thickTop="1">
      <c r="A28" s="82"/>
      <c r="B28" s="101" t="s">
        <v>188</v>
      </c>
      <c r="C28" s="102" t="s">
        <v>1</v>
      </c>
      <c r="D28" s="103"/>
      <c r="E28" s="104"/>
      <c r="F28" s="105"/>
      <c r="G28" s="68">
        <v>0.6208333333333333</v>
      </c>
      <c r="H28" s="34"/>
      <c r="I28" s="6"/>
      <c r="J28" s="106">
        <v>22</v>
      </c>
      <c r="K28" s="155">
        <f>(+G28/3080)*3000</f>
        <v>0.6047077922077921</v>
      </c>
    </row>
    <row r="29" spans="2:10" ht="24" customHeight="1" thickBot="1">
      <c r="B29" s="14"/>
      <c r="C29" s="54"/>
      <c r="D29" s="9"/>
      <c r="E29" s="9"/>
      <c r="F29" s="10"/>
      <c r="G29" s="182" t="s">
        <v>205</v>
      </c>
      <c r="H29" s="9"/>
      <c r="I29" s="9"/>
      <c r="J29" s="80"/>
    </row>
    <row r="30" ht="13.5" thickTop="1"/>
  </sheetData>
  <printOptions/>
  <pageMargins left="0.5" right="0.5" top="0.5" bottom="0.5" header="0.5" footer="0.5"/>
  <pageSetup fitToHeight="1" fitToWidth="1" horizontalDpi="600" verticalDpi="600" orientation="portrait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8"/>
  <sheetViews>
    <sheetView tabSelected="1" workbookViewId="0" topLeftCell="A1">
      <selection activeCell="B3" sqref="B3:L16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9" width="12.00390625" style="0" customWidth="1"/>
    <col min="10" max="10" width="12.00390625" style="75" customWidth="1"/>
    <col min="11" max="12" width="10.28125" style="0" customWidth="1"/>
  </cols>
  <sheetData>
    <row r="2" ht="13.5" thickBot="1"/>
    <row r="3" spans="2:11" ht="16.5" thickTop="1">
      <c r="B3" s="45" t="s">
        <v>206</v>
      </c>
      <c r="C3" s="46" t="s">
        <v>1</v>
      </c>
      <c r="D3" s="46"/>
      <c r="E3" s="46"/>
      <c r="F3" s="47"/>
      <c r="G3" s="48" t="s">
        <v>71</v>
      </c>
      <c r="H3" s="49"/>
      <c r="I3" s="49" t="s">
        <v>1</v>
      </c>
      <c r="J3" s="76"/>
      <c r="K3" s="109" t="s">
        <v>0</v>
      </c>
    </row>
    <row r="4" spans="2:11" ht="15.75">
      <c r="B4" s="51" t="s">
        <v>209</v>
      </c>
      <c r="C4" s="2" t="s">
        <v>1</v>
      </c>
      <c r="D4" s="2"/>
      <c r="E4" s="2"/>
      <c r="F4" s="3"/>
      <c r="G4" s="1" t="s">
        <v>1</v>
      </c>
      <c r="H4" s="81" t="s">
        <v>1</v>
      </c>
      <c r="I4" s="4"/>
      <c r="J4" s="77"/>
      <c r="K4" s="184" t="s">
        <v>210</v>
      </c>
    </row>
    <row r="5" spans="2:11" ht="15.75" customHeight="1">
      <c r="B5" s="51" t="s">
        <v>1</v>
      </c>
      <c r="C5" s="2"/>
      <c r="D5" s="2"/>
      <c r="E5" s="2"/>
      <c r="F5" s="3"/>
      <c r="G5" s="1"/>
      <c r="H5" s="4"/>
      <c r="I5" s="4"/>
      <c r="J5" s="77"/>
      <c r="K5" s="15"/>
    </row>
    <row r="6" spans="2:12" ht="16.5" thickBot="1">
      <c r="B6" s="69" t="s">
        <v>36</v>
      </c>
      <c r="C6" s="35" t="s">
        <v>2</v>
      </c>
      <c r="D6" s="35" t="s">
        <v>3</v>
      </c>
      <c r="E6" s="41" t="s">
        <v>31</v>
      </c>
      <c r="F6" s="37" t="s">
        <v>30</v>
      </c>
      <c r="G6" s="38" t="s">
        <v>4</v>
      </c>
      <c r="H6" s="41" t="s">
        <v>5</v>
      </c>
      <c r="I6" s="41" t="s">
        <v>6</v>
      </c>
      <c r="J6" s="78" t="s">
        <v>48</v>
      </c>
      <c r="K6" s="15"/>
      <c r="L6" t="s">
        <v>211</v>
      </c>
    </row>
    <row r="7" spans="1:12" ht="23.25" customHeight="1" thickTop="1">
      <c r="A7" s="82"/>
      <c r="B7" s="40" t="s">
        <v>65</v>
      </c>
      <c r="C7" s="22">
        <v>0.25</v>
      </c>
      <c r="D7" s="21">
        <f>+E7-C7</f>
        <v>0.26736111111111105</v>
      </c>
      <c r="E7" s="183">
        <v>0.517361111111111</v>
      </c>
      <c r="F7" s="23">
        <f>+G7-E7</f>
        <v>0.11875000000000013</v>
      </c>
      <c r="G7" s="25">
        <v>0.6361111111111112</v>
      </c>
      <c r="H7" s="18">
        <f aca="true" t="shared" si="0" ref="H7:H16">+AVERAGE(C7:D7)</f>
        <v>0.2586805555555555</v>
      </c>
      <c r="I7" s="18">
        <f aca="true" t="shared" si="1" ref="I7:I16">+(G7/4000)*1000</f>
        <v>0.1590277777777778</v>
      </c>
      <c r="J7" s="74">
        <v>7</v>
      </c>
      <c r="K7" s="16">
        <v>0.6479166666666667</v>
      </c>
      <c r="L7" s="82">
        <f>+K7-G7</f>
        <v>0.011805555555555514</v>
      </c>
    </row>
    <row r="8" spans="1:12" ht="23.25" customHeight="1">
      <c r="A8" s="82"/>
      <c r="B8" s="5" t="s">
        <v>39</v>
      </c>
      <c r="C8" s="22">
        <v>0.26805555555555555</v>
      </c>
      <c r="D8" s="21">
        <f>+E8-C8</f>
        <v>0.3083333333333334</v>
      </c>
      <c r="E8" s="100">
        <v>0.576388888888889</v>
      </c>
      <c r="F8" s="23">
        <f>+G8-E8</f>
        <v>0.13124999999999998</v>
      </c>
      <c r="G8" s="25">
        <v>0.7076388888888889</v>
      </c>
      <c r="H8" s="18">
        <f t="shared" si="0"/>
        <v>0.2881944444444445</v>
      </c>
      <c r="I8" s="18">
        <f t="shared" si="1"/>
        <v>0.17690972222222223</v>
      </c>
      <c r="J8" s="74">
        <v>76</v>
      </c>
      <c r="K8" s="16">
        <v>0.7159722222222222</v>
      </c>
      <c r="L8" s="82">
        <f>+K8-G8</f>
        <v>0.008333333333333304</v>
      </c>
    </row>
    <row r="9" spans="1:12" ht="23.25" customHeight="1">
      <c r="A9" s="82"/>
      <c r="B9" s="5" t="s">
        <v>100</v>
      </c>
      <c r="C9" s="22">
        <v>0.26805555555555555</v>
      </c>
      <c r="D9" s="21">
        <f>+E9-C9</f>
        <v>0.3083333333333334</v>
      </c>
      <c r="E9" s="100">
        <v>0.576388888888889</v>
      </c>
      <c r="F9" s="23">
        <f>+G9-E9</f>
        <v>0.1333333333333333</v>
      </c>
      <c r="G9" s="25">
        <v>0.7097222222222223</v>
      </c>
      <c r="H9" s="18">
        <f t="shared" si="0"/>
        <v>0.2881944444444445</v>
      </c>
      <c r="I9" s="18">
        <f t="shared" si="1"/>
        <v>0.17743055555555556</v>
      </c>
      <c r="J9" s="74">
        <v>79</v>
      </c>
      <c r="K9" s="16" t="s">
        <v>212</v>
      </c>
      <c r="L9" s="82" t="s">
        <v>1</v>
      </c>
    </row>
    <row r="10" spans="1:12" ht="23.25" customHeight="1">
      <c r="A10" s="82"/>
      <c r="B10" s="5" t="s">
        <v>12</v>
      </c>
      <c r="C10" s="22">
        <v>0.27638888888888885</v>
      </c>
      <c r="D10" s="21">
        <f>+E10-C10</f>
        <v>0.3069444444444445</v>
      </c>
      <c r="E10" s="100">
        <v>0.5833333333333334</v>
      </c>
      <c r="F10" s="23">
        <f>+G10-E10</f>
        <v>0.1333333333333333</v>
      </c>
      <c r="G10" s="25">
        <v>0.7166666666666667</v>
      </c>
      <c r="H10" s="18">
        <f t="shared" si="0"/>
        <v>0.2916666666666667</v>
      </c>
      <c r="I10" s="18">
        <f t="shared" si="1"/>
        <v>0.17916666666666667</v>
      </c>
      <c r="J10" s="74">
        <v>89</v>
      </c>
      <c r="K10" s="16" t="s">
        <v>88</v>
      </c>
      <c r="L10" s="82" t="s">
        <v>1</v>
      </c>
    </row>
    <row r="11" spans="1:12" ht="23.25" customHeight="1">
      <c r="A11" s="82"/>
      <c r="B11" s="5" t="s">
        <v>57</v>
      </c>
      <c r="C11" s="22">
        <v>0.2777777777777778</v>
      </c>
      <c r="D11" s="21">
        <f>+E11-C11</f>
        <v>0.3076388888888889</v>
      </c>
      <c r="E11" s="100">
        <v>0.5854166666666667</v>
      </c>
      <c r="F11" s="23">
        <f>+G11-E11</f>
        <v>0.1319444444444443</v>
      </c>
      <c r="G11" s="25">
        <v>0.717361111111111</v>
      </c>
      <c r="H11" s="18">
        <f t="shared" si="0"/>
        <v>0.29270833333333335</v>
      </c>
      <c r="I11" s="18">
        <f t="shared" si="1"/>
        <v>0.17934027777777775</v>
      </c>
      <c r="J11" s="74">
        <v>91</v>
      </c>
      <c r="K11" s="16">
        <v>0.7541666666666668</v>
      </c>
      <c r="L11" s="82">
        <f>+K11-G11</f>
        <v>0.03680555555555576</v>
      </c>
    </row>
    <row r="12" spans="1:12" ht="24" customHeight="1">
      <c r="A12" s="82"/>
      <c r="B12" s="5" t="s">
        <v>38</v>
      </c>
      <c r="C12" s="22">
        <v>0.28194444444444444</v>
      </c>
      <c r="D12" s="21">
        <f>+E12-C12</f>
        <v>0.31319444444444444</v>
      </c>
      <c r="E12" s="100">
        <v>0.5951388888888889</v>
      </c>
      <c r="F12" s="23">
        <f>+G12-E12</f>
        <v>0.13888888888888895</v>
      </c>
      <c r="G12" s="25">
        <v>0.7340277777777778</v>
      </c>
      <c r="H12" s="18">
        <f t="shared" si="0"/>
        <v>0.29756944444444444</v>
      </c>
      <c r="I12" s="18">
        <f t="shared" si="1"/>
        <v>0.18350694444444446</v>
      </c>
      <c r="J12" s="74">
        <v>110</v>
      </c>
      <c r="K12" s="16" t="s">
        <v>212</v>
      </c>
      <c r="L12" s="82" t="s">
        <v>1</v>
      </c>
    </row>
    <row r="13" spans="1:12" ht="24" customHeight="1">
      <c r="A13" s="82"/>
      <c r="B13" s="5" t="s">
        <v>141</v>
      </c>
      <c r="C13" s="22">
        <v>0.28541666666666665</v>
      </c>
      <c r="D13" s="21">
        <f>+E13-C13</f>
        <v>0.31527777777777777</v>
      </c>
      <c r="E13" s="100">
        <v>0.6006944444444444</v>
      </c>
      <c r="F13" s="23">
        <f>+G13-E13</f>
        <v>0.13680555555555562</v>
      </c>
      <c r="G13" s="25">
        <v>0.7375</v>
      </c>
      <c r="H13" s="18">
        <f t="shared" si="0"/>
        <v>0.3003472222222222</v>
      </c>
      <c r="I13" s="18">
        <f t="shared" si="1"/>
        <v>0.184375</v>
      </c>
      <c r="J13" s="74">
        <v>112</v>
      </c>
      <c r="K13" s="16" t="s">
        <v>212</v>
      </c>
      <c r="L13" s="82" t="s">
        <v>1</v>
      </c>
    </row>
    <row r="14" spans="1:12" ht="27.75" customHeight="1">
      <c r="A14" s="82"/>
      <c r="B14" s="5" t="s">
        <v>77</v>
      </c>
      <c r="C14" s="22">
        <v>0.28541666666666665</v>
      </c>
      <c r="D14" s="21">
        <f>+E14-C14</f>
        <v>0.31527777777777777</v>
      </c>
      <c r="E14" s="100">
        <v>0.6006944444444444</v>
      </c>
      <c r="F14" s="23">
        <f>+G14-E14</f>
        <v>0.13749999999999996</v>
      </c>
      <c r="G14" s="25">
        <v>0.7381944444444444</v>
      </c>
      <c r="H14" s="18">
        <f t="shared" si="0"/>
        <v>0.3003472222222222</v>
      </c>
      <c r="I14" s="18">
        <f t="shared" si="1"/>
        <v>0.1845486111111111</v>
      </c>
      <c r="J14" s="74">
        <v>113</v>
      </c>
      <c r="K14" s="16" t="s">
        <v>212</v>
      </c>
      <c r="L14" s="82" t="s">
        <v>1</v>
      </c>
    </row>
    <row r="15" spans="1:12" ht="27.75" customHeight="1">
      <c r="A15" s="82"/>
      <c r="B15" s="5" t="s">
        <v>102</v>
      </c>
      <c r="C15" s="22">
        <v>0.2986111111111111</v>
      </c>
      <c r="D15" s="21">
        <f>+E15-C15</f>
        <v>0.3215277777777778</v>
      </c>
      <c r="E15" s="100">
        <v>0.6201388888888889</v>
      </c>
      <c r="F15" s="23">
        <f>+G15-E15</f>
        <v>0.13749999999999996</v>
      </c>
      <c r="G15" s="25">
        <v>0.7576388888888889</v>
      </c>
      <c r="H15" s="18">
        <f t="shared" si="0"/>
        <v>0.31006944444444445</v>
      </c>
      <c r="I15" s="18">
        <f t="shared" si="1"/>
        <v>0.18940972222222222</v>
      </c>
      <c r="J15" s="74">
        <v>133</v>
      </c>
      <c r="K15" s="109" t="s">
        <v>212</v>
      </c>
      <c r="L15" s="94" t="s">
        <v>1</v>
      </c>
    </row>
    <row r="16" spans="1:12" ht="27.75" customHeight="1">
      <c r="A16" s="82"/>
      <c r="B16" s="5" t="s">
        <v>54</v>
      </c>
      <c r="C16" s="22">
        <v>0.3125</v>
      </c>
      <c r="D16" s="21">
        <f>+E16-C16</f>
        <v>0.33333333333333337</v>
      </c>
      <c r="E16" s="100">
        <v>0.6458333333333334</v>
      </c>
      <c r="F16" s="23">
        <f>+G16-E16</f>
        <v>0.17013888888888884</v>
      </c>
      <c r="G16" s="25">
        <v>0.8159722222222222</v>
      </c>
      <c r="H16" s="18">
        <f t="shared" si="0"/>
        <v>0.3229166666666667</v>
      </c>
      <c r="I16" s="18">
        <f t="shared" si="1"/>
        <v>0.20399305555555555</v>
      </c>
      <c r="J16" s="74">
        <v>158</v>
      </c>
      <c r="K16" s="16">
        <v>0.8034722222222223</v>
      </c>
      <c r="L16" s="185" t="s">
        <v>213</v>
      </c>
    </row>
    <row r="17" spans="2:11" ht="13.5" thickBot="1">
      <c r="B17" s="14"/>
      <c r="C17" s="54"/>
      <c r="D17" s="9"/>
      <c r="E17" s="9"/>
      <c r="F17" s="10"/>
      <c r="G17" s="55"/>
      <c r="H17" s="9"/>
      <c r="I17" s="9"/>
      <c r="J17" s="80"/>
      <c r="K17" s="109"/>
    </row>
    <row r="18" spans="11:12" ht="13.5" thickTop="1">
      <c r="K18" s="109" t="s">
        <v>89</v>
      </c>
      <c r="L18" s="16">
        <f>AVERAGE(L7:L16)</f>
        <v>0.018981481481481526</v>
      </c>
    </row>
  </sheetData>
  <printOptions/>
  <pageMargins left="0.5" right="0.5" top="0.5" bottom="0.5" header="0.5" footer="0.5"/>
  <pageSetup fitToHeight="1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7"/>
  <sheetViews>
    <sheetView workbookViewId="0" topLeftCell="C1">
      <selection activeCell="J10" sqref="J10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</cols>
  <sheetData>
    <row r="2" ht="13.5" thickBot="1"/>
    <row r="3" spans="2:10" ht="16.5" thickTop="1">
      <c r="B3" s="45" t="s">
        <v>105</v>
      </c>
      <c r="C3" s="46" t="s">
        <v>0</v>
      </c>
      <c r="D3" s="46"/>
      <c r="E3" s="46"/>
      <c r="F3" s="47"/>
      <c r="G3" s="48" t="s">
        <v>29</v>
      </c>
      <c r="H3" s="49"/>
      <c r="I3" s="49" t="s">
        <v>1</v>
      </c>
      <c r="J3" s="76"/>
    </row>
    <row r="4" spans="2:10" ht="15.75">
      <c r="B4" s="51" t="s">
        <v>112</v>
      </c>
      <c r="C4" s="2" t="s">
        <v>1</v>
      </c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0" ht="13.5" thickBot="1">
      <c r="B6" s="69" t="s">
        <v>36</v>
      </c>
      <c r="C6" s="35" t="s">
        <v>2</v>
      </c>
      <c r="D6" s="35" t="s">
        <v>3</v>
      </c>
      <c r="E6" s="41" t="s">
        <v>31</v>
      </c>
      <c r="F6" s="37" t="s">
        <v>30</v>
      </c>
      <c r="G6" s="38" t="s">
        <v>4</v>
      </c>
      <c r="H6" s="41" t="s">
        <v>5</v>
      </c>
      <c r="I6" s="41" t="s">
        <v>6</v>
      </c>
      <c r="J6" s="78" t="s">
        <v>48</v>
      </c>
    </row>
    <row r="7" spans="1:10" ht="23.25" customHeight="1" thickTop="1">
      <c r="A7" s="82"/>
      <c r="B7" s="40" t="s">
        <v>65</v>
      </c>
      <c r="C7" s="32">
        <v>0.25</v>
      </c>
      <c r="D7" s="21">
        <f aca="true" t="shared" si="0" ref="D7:D13">+E7-C7</f>
        <v>0.275</v>
      </c>
      <c r="E7" s="33">
        <v>0.525</v>
      </c>
      <c r="F7" s="23">
        <f aca="true" t="shared" si="1" ref="F7:F13">+G7-E7</f>
        <v>0.12291666666666667</v>
      </c>
      <c r="G7" s="42">
        <v>0.6479166666666667</v>
      </c>
      <c r="H7" s="18">
        <f aca="true" t="shared" si="2" ref="H7:H13">+AVERAGE(C7:D7)</f>
        <v>0.2625</v>
      </c>
      <c r="I7" s="18">
        <f aca="true" t="shared" si="3" ref="I7:I13">+(G7/4003)*1000</f>
        <v>0.16185777333666418</v>
      </c>
      <c r="J7" s="79">
        <v>3</v>
      </c>
    </row>
    <row r="8" spans="1:10" ht="23.25" customHeight="1">
      <c r="A8" s="82"/>
      <c r="B8" s="5" t="s">
        <v>99</v>
      </c>
      <c r="C8" s="22">
        <v>0.26805555555555555</v>
      </c>
      <c r="D8" s="21">
        <f t="shared" si="0"/>
        <v>0.3013888888888889</v>
      </c>
      <c r="E8" s="21">
        <v>0.5694444444444444</v>
      </c>
      <c r="F8" s="23">
        <f t="shared" si="1"/>
        <v>0.1465277777777778</v>
      </c>
      <c r="G8" s="25">
        <v>0.7159722222222222</v>
      </c>
      <c r="H8" s="18">
        <f t="shared" si="2"/>
        <v>0.2847222222222222</v>
      </c>
      <c r="I8" s="18">
        <f t="shared" si="3"/>
        <v>0.17885891137202653</v>
      </c>
      <c r="J8" s="74">
        <v>29</v>
      </c>
    </row>
    <row r="9" spans="1:10" ht="23.25" customHeight="1">
      <c r="A9" s="82"/>
      <c r="B9" s="5" t="s">
        <v>53</v>
      </c>
      <c r="C9" s="22">
        <v>0.28125</v>
      </c>
      <c r="D9" s="21">
        <f t="shared" si="0"/>
        <v>0.31805555555555554</v>
      </c>
      <c r="E9" s="21">
        <v>0.5993055555555555</v>
      </c>
      <c r="F9" s="23">
        <f t="shared" si="1"/>
        <v>0.1444444444444445</v>
      </c>
      <c r="G9" s="25">
        <v>0.74375</v>
      </c>
      <c r="H9" s="18">
        <f t="shared" si="2"/>
        <v>0.29965277777777777</v>
      </c>
      <c r="I9" s="18">
        <f t="shared" si="3"/>
        <v>0.18579815138646016</v>
      </c>
      <c r="J9" s="74">
        <v>49</v>
      </c>
    </row>
    <row r="10" spans="1:10" ht="23.25" customHeight="1">
      <c r="A10" s="82"/>
      <c r="B10" s="5" t="s">
        <v>57</v>
      </c>
      <c r="C10" s="22">
        <v>0.2777777777777778</v>
      </c>
      <c r="D10" s="21">
        <f t="shared" si="0"/>
        <v>0.32638888888888884</v>
      </c>
      <c r="E10" s="21">
        <v>0.6041666666666666</v>
      </c>
      <c r="F10" s="23">
        <f t="shared" si="1"/>
        <v>0.15000000000000013</v>
      </c>
      <c r="G10" s="25">
        <v>0.7541666666666668</v>
      </c>
      <c r="H10" s="18">
        <f t="shared" si="2"/>
        <v>0.3020833333333333</v>
      </c>
      <c r="I10" s="18">
        <f t="shared" si="3"/>
        <v>0.1884003663918728</v>
      </c>
      <c r="J10" s="74">
        <v>56</v>
      </c>
    </row>
    <row r="11" spans="1:10" ht="23.25" customHeight="1">
      <c r="A11" s="82"/>
      <c r="B11" s="5" t="s">
        <v>50</v>
      </c>
      <c r="C11" s="22">
        <v>0.28125</v>
      </c>
      <c r="D11" s="21">
        <f t="shared" si="0"/>
        <v>0.32638888888888895</v>
      </c>
      <c r="E11" s="21">
        <v>0.607638888888889</v>
      </c>
      <c r="F11" s="23">
        <f t="shared" si="1"/>
        <v>0.16736111111111107</v>
      </c>
      <c r="G11" s="25">
        <v>0.775</v>
      </c>
      <c r="H11" s="18">
        <f t="shared" si="2"/>
        <v>0.3038194444444445</v>
      </c>
      <c r="I11" s="18">
        <f t="shared" si="3"/>
        <v>0.19360479640269798</v>
      </c>
      <c r="J11" s="74">
        <v>69</v>
      </c>
    </row>
    <row r="12" spans="1:10" ht="23.25" customHeight="1">
      <c r="A12" s="82"/>
      <c r="B12" s="5" t="s">
        <v>81</v>
      </c>
      <c r="C12" s="22">
        <v>0.2916666666666667</v>
      </c>
      <c r="D12" s="21">
        <f t="shared" si="0"/>
        <v>0.3361111111111111</v>
      </c>
      <c r="E12" s="21">
        <v>0.6277777777777778</v>
      </c>
      <c r="F12" s="23">
        <f t="shared" si="1"/>
        <v>0.1597222222222222</v>
      </c>
      <c r="G12" s="25">
        <v>0.7875</v>
      </c>
      <c r="H12" s="18">
        <f t="shared" si="2"/>
        <v>0.3138888888888889</v>
      </c>
      <c r="I12" s="18">
        <f t="shared" si="3"/>
        <v>0.19672745440919312</v>
      </c>
      <c r="J12" s="74">
        <v>80</v>
      </c>
    </row>
    <row r="13" spans="1:10" ht="23.25" customHeight="1">
      <c r="A13" s="94"/>
      <c r="B13" s="5" t="s">
        <v>54</v>
      </c>
      <c r="C13" s="22">
        <v>0.2972222222222222</v>
      </c>
      <c r="D13" s="21">
        <f t="shared" si="0"/>
        <v>0.33888888888888896</v>
      </c>
      <c r="E13" s="21">
        <v>0.6361111111111112</v>
      </c>
      <c r="F13" s="23">
        <f t="shared" si="1"/>
        <v>0.16736111111111107</v>
      </c>
      <c r="G13" s="25">
        <v>0.8034722222222223</v>
      </c>
      <c r="H13" s="18">
        <f t="shared" si="2"/>
        <v>0.3180555555555556</v>
      </c>
      <c r="I13" s="18">
        <f t="shared" si="3"/>
        <v>0.20071751741749244</v>
      </c>
      <c r="J13" s="74">
        <v>89</v>
      </c>
    </row>
    <row r="14" spans="2:10" ht="16.5" thickBot="1">
      <c r="B14" s="70" t="s">
        <v>9</v>
      </c>
      <c r="C14" s="43" t="s">
        <v>10</v>
      </c>
      <c r="D14" s="29"/>
      <c r="E14" s="29"/>
      <c r="F14" s="29"/>
      <c r="G14" s="44" t="s">
        <v>1</v>
      </c>
      <c r="H14" s="29"/>
      <c r="I14" s="41" t="s">
        <v>6</v>
      </c>
      <c r="J14" s="78" t="s">
        <v>48</v>
      </c>
    </row>
    <row r="15" spans="1:10" ht="27.75" customHeight="1" thickTop="1">
      <c r="A15" s="82"/>
      <c r="B15" s="5" t="s">
        <v>100</v>
      </c>
      <c r="C15" s="17">
        <v>0.275</v>
      </c>
      <c r="D15" s="12"/>
      <c r="E15" s="12"/>
      <c r="F15" s="13"/>
      <c r="G15" s="25">
        <v>0.54375</v>
      </c>
      <c r="H15" s="6"/>
      <c r="I15" s="18">
        <f aca="true" t="shared" si="4" ref="I15:I23">+(G15/3000)*1000</f>
        <v>0.18125</v>
      </c>
      <c r="J15" s="79">
        <v>18</v>
      </c>
    </row>
    <row r="16" spans="1:10" ht="27.75" customHeight="1">
      <c r="A16" s="82"/>
      <c r="B16" s="5" t="s">
        <v>101</v>
      </c>
      <c r="C16" s="17">
        <v>0.28541666666666665</v>
      </c>
      <c r="D16" s="12"/>
      <c r="E16" s="12"/>
      <c r="F16" s="13"/>
      <c r="G16" s="25">
        <v>0.5520833333333334</v>
      </c>
      <c r="H16" s="6"/>
      <c r="I16" s="18">
        <f t="shared" si="4"/>
        <v>0.1840277777777778</v>
      </c>
      <c r="J16" s="74">
        <v>26</v>
      </c>
    </row>
    <row r="17" spans="1:10" ht="27.75" customHeight="1">
      <c r="A17" s="82"/>
      <c r="B17" s="5" t="s">
        <v>38</v>
      </c>
      <c r="C17" s="17">
        <v>0.2875</v>
      </c>
      <c r="D17" s="12"/>
      <c r="E17" s="12"/>
      <c r="F17" s="13"/>
      <c r="G17" s="25">
        <v>0.5590277777777778</v>
      </c>
      <c r="H17" s="6"/>
      <c r="I17" s="18">
        <f t="shared" si="4"/>
        <v>0.18634259259259262</v>
      </c>
      <c r="J17" s="74">
        <v>31</v>
      </c>
    </row>
    <row r="18" spans="1:10" ht="27.75" customHeight="1">
      <c r="A18" s="82"/>
      <c r="B18" s="5" t="s">
        <v>12</v>
      </c>
      <c r="C18" s="17">
        <v>0.2875</v>
      </c>
      <c r="D18" s="12"/>
      <c r="E18" s="12"/>
      <c r="F18" s="13"/>
      <c r="G18" s="25">
        <v>0.579861111111111</v>
      </c>
      <c r="H18" s="6"/>
      <c r="I18" s="18">
        <f t="shared" si="4"/>
        <v>0.193287037037037</v>
      </c>
      <c r="J18" s="74">
        <v>47</v>
      </c>
    </row>
    <row r="19" spans="1:10" ht="27.75" customHeight="1">
      <c r="A19" s="82"/>
      <c r="B19" s="5" t="s">
        <v>41</v>
      </c>
      <c r="C19" s="17">
        <v>0.30069444444444443</v>
      </c>
      <c r="D19" s="12"/>
      <c r="E19" s="12"/>
      <c r="F19" s="13"/>
      <c r="G19" s="25">
        <v>0.5881944444444445</v>
      </c>
      <c r="H19" s="6"/>
      <c r="I19" s="18">
        <f t="shared" si="4"/>
        <v>0.19606481481481483</v>
      </c>
      <c r="J19" s="74">
        <v>58</v>
      </c>
    </row>
    <row r="20" spans="1:10" ht="27.75" customHeight="1">
      <c r="A20" s="82"/>
      <c r="B20" s="5" t="s">
        <v>102</v>
      </c>
      <c r="C20" s="17">
        <v>0.3111111111111111</v>
      </c>
      <c r="D20" s="12"/>
      <c r="E20" s="12"/>
      <c r="F20" s="13"/>
      <c r="G20" s="25">
        <v>0.5972222222222222</v>
      </c>
      <c r="H20" s="6"/>
      <c r="I20" s="18">
        <f t="shared" si="4"/>
        <v>0.19907407407407407</v>
      </c>
      <c r="J20" s="74">
        <v>71</v>
      </c>
    </row>
    <row r="21" spans="1:10" ht="27.75" customHeight="1">
      <c r="A21" s="82"/>
      <c r="B21" s="5" t="s">
        <v>11</v>
      </c>
      <c r="C21" s="17">
        <v>0.32083333333333336</v>
      </c>
      <c r="D21" s="12"/>
      <c r="E21" s="12"/>
      <c r="F21" s="13"/>
      <c r="G21" s="25">
        <v>0.6625</v>
      </c>
      <c r="H21" s="6"/>
      <c r="I21" s="18">
        <f t="shared" si="4"/>
        <v>0.22083333333333333</v>
      </c>
      <c r="J21" s="74">
        <v>127</v>
      </c>
    </row>
    <row r="22" spans="1:10" ht="27.75" customHeight="1">
      <c r="A22" s="82"/>
      <c r="B22" s="5" t="s">
        <v>103</v>
      </c>
      <c r="C22" s="17">
        <v>0.33819444444444446</v>
      </c>
      <c r="D22" s="12"/>
      <c r="E22" s="12"/>
      <c r="F22" s="13"/>
      <c r="G22" s="25">
        <v>0.6895833333333333</v>
      </c>
      <c r="H22" s="6"/>
      <c r="I22" s="18">
        <f t="shared" si="4"/>
        <v>0.2298611111111111</v>
      </c>
      <c r="J22" s="74">
        <v>144</v>
      </c>
    </row>
    <row r="23" spans="1:10" ht="27.75" customHeight="1">
      <c r="A23" s="82"/>
      <c r="B23" s="5" t="s">
        <v>104</v>
      </c>
      <c r="C23" s="17">
        <v>0.36875</v>
      </c>
      <c r="D23" s="12"/>
      <c r="E23" s="12"/>
      <c r="F23" s="13"/>
      <c r="G23" s="25">
        <v>0.7375</v>
      </c>
      <c r="H23" s="6"/>
      <c r="I23" s="18">
        <f t="shared" si="4"/>
        <v>0.24583333333333338</v>
      </c>
      <c r="J23" s="74">
        <v>151</v>
      </c>
    </row>
    <row r="24" spans="1:10" ht="27.75" customHeight="1">
      <c r="A24" s="82"/>
      <c r="B24" s="5" t="s">
        <v>49</v>
      </c>
      <c r="C24" s="17">
        <v>0.4041666666666666</v>
      </c>
      <c r="D24" s="12"/>
      <c r="E24" s="12"/>
      <c r="F24" s="13"/>
      <c r="G24" s="25">
        <v>0.7694444444444444</v>
      </c>
      <c r="H24" s="6"/>
      <c r="I24" s="18">
        <f>+(G24/3000)*1000</f>
        <v>0.2564814814814814</v>
      </c>
      <c r="J24" s="74">
        <v>154</v>
      </c>
    </row>
    <row r="25" spans="1:10" ht="27.75" customHeight="1">
      <c r="A25" s="94"/>
      <c r="B25" s="5" t="s">
        <v>1</v>
      </c>
      <c r="C25" s="17"/>
      <c r="D25" s="12"/>
      <c r="E25" s="12"/>
      <c r="F25" s="13"/>
      <c r="G25" s="25"/>
      <c r="H25" s="6"/>
      <c r="I25" s="18"/>
      <c r="J25" s="74"/>
    </row>
    <row r="26" spans="1:10" ht="27.75" customHeight="1">
      <c r="A26" s="94"/>
      <c r="B26" s="5" t="s">
        <v>1</v>
      </c>
      <c r="C26" s="17"/>
      <c r="D26" s="12"/>
      <c r="E26" s="12"/>
      <c r="F26" s="13"/>
      <c r="G26" s="25"/>
      <c r="H26" s="12"/>
      <c r="I26" s="18"/>
      <c r="J26" s="74"/>
    </row>
    <row r="27" spans="2:10" ht="13.5" thickBot="1">
      <c r="B27" s="14"/>
      <c r="C27" s="54"/>
      <c r="D27" s="9"/>
      <c r="E27" s="9"/>
      <c r="F27" s="10"/>
      <c r="G27" s="55"/>
      <c r="H27" s="9"/>
      <c r="I27" s="9"/>
      <c r="J27" s="80"/>
    </row>
    <row r="28" ht="13.5" thickTop="1"/>
  </sheetData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8"/>
  <sheetViews>
    <sheetView workbookViewId="0" topLeftCell="A1">
      <selection activeCell="B3" sqref="B3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8" width="9.57421875" style="0" customWidth="1"/>
    <col min="9" max="9" width="10.7109375" style="0" customWidth="1"/>
    <col min="10" max="10" width="11.421875" style="0" customWidth="1"/>
    <col min="11" max="11" width="12.00390625" style="0" customWidth="1"/>
    <col min="12" max="12" width="8.7109375" style="0" customWidth="1"/>
    <col min="13" max="13" width="10.140625" style="109" bestFit="1" customWidth="1"/>
    <col min="14" max="14" width="10.00390625" style="109" customWidth="1"/>
    <col min="15" max="15" width="8.7109375" style="109" customWidth="1"/>
  </cols>
  <sheetData>
    <row r="2" ht="13.5" thickBot="1"/>
    <row r="3" spans="2:13" ht="16.5" thickTop="1">
      <c r="B3" s="57" t="s">
        <v>206</v>
      </c>
      <c r="C3" s="46" t="s">
        <v>1</v>
      </c>
      <c r="D3" s="46"/>
      <c r="E3" s="46"/>
      <c r="F3" s="46"/>
      <c r="G3" s="46"/>
      <c r="H3" s="47"/>
      <c r="I3" s="58" t="s">
        <v>73</v>
      </c>
      <c r="J3" s="46"/>
      <c r="K3" s="95"/>
      <c r="L3" s="50"/>
      <c r="M3" s="109" t="s">
        <v>1</v>
      </c>
    </row>
    <row r="4" spans="2:13" ht="15.75">
      <c r="B4" s="59" t="s">
        <v>67</v>
      </c>
      <c r="C4" s="2"/>
      <c r="D4" s="2"/>
      <c r="E4" s="2"/>
      <c r="F4" s="30" t="s">
        <v>1</v>
      </c>
      <c r="G4" s="2"/>
      <c r="H4" s="3"/>
      <c r="I4" s="39" t="s">
        <v>1</v>
      </c>
      <c r="J4" s="2">
        <v>5200</v>
      </c>
      <c r="K4" s="2"/>
      <c r="L4" s="52"/>
      <c r="M4" s="108" t="s">
        <v>1</v>
      </c>
    </row>
    <row r="5" spans="2:15" ht="12.75" customHeight="1">
      <c r="B5" s="59"/>
      <c r="C5" s="2"/>
      <c r="D5" s="2"/>
      <c r="E5" s="2"/>
      <c r="F5" s="30"/>
      <c r="G5" s="2" t="s">
        <v>1</v>
      </c>
      <c r="H5" s="3"/>
      <c r="I5" s="39" t="s">
        <v>1</v>
      </c>
      <c r="J5" s="2" t="s">
        <v>1</v>
      </c>
      <c r="K5" s="2"/>
      <c r="L5" s="52"/>
      <c r="M5" s="15"/>
      <c r="O5" s="109" t="s">
        <v>94</v>
      </c>
    </row>
    <row r="6" spans="2:15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37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 t="s">
        <v>113</v>
      </c>
      <c r="N6" s="116">
        <v>40441</v>
      </c>
      <c r="O6" s="109" t="s">
        <v>208</v>
      </c>
    </row>
    <row r="7" spans="1:15" ht="21.75" customHeight="1" thickTop="1">
      <c r="A7" s="82"/>
      <c r="B7" s="5" t="s">
        <v>18</v>
      </c>
      <c r="C7" s="22">
        <v>0.21805555555555556</v>
      </c>
      <c r="D7" s="71">
        <f>+E7-C7</f>
        <v>0.23125</v>
      </c>
      <c r="E7" s="6">
        <v>0.44930555555555557</v>
      </c>
      <c r="F7" s="71">
        <f>+G7-E7</f>
        <v>0.23819444444444443</v>
      </c>
      <c r="G7" s="6">
        <v>0.6875</v>
      </c>
      <c r="H7" s="23">
        <f>+AVERAGE(D7,F7)</f>
        <v>0.23472222222222222</v>
      </c>
      <c r="I7" s="25">
        <v>0.7125</v>
      </c>
      <c r="J7" s="6">
        <f>(+I7/5200)*1600</f>
        <v>0.21923076923076923</v>
      </c>
      <c r="K7" s="6">
        <f>(+I7/5200)*1000</f>
        <v>0.13701923076923075</v>
      </c>
      <c r="L7" s="79">
        <v>6</v>
      </c>
      <c r="M7" s="155">
        <f>(+I7/5200)*5000</f>
        <v>0.6850961538461539</v>
      </c>
      <c r="N7" s="82">
        <v>0.7194444444444444</v>
      </c>
      <c r="O7" s="16">
        <f>+N7-I7</f>
        <v>0.00694444444444442</v>
      </c>
    </row>
    <row r="8" spans="1:15" ht="21.75" customHeight="1">
      <c r="A8" s="82"/>
      <c r="B8" s="5" t="s">
        <v>27</v>
      </c>
      <c r="C8" s="22">
        <v>0.21805555555555556</v>
      </c>
      <c r="D8" s="71">
        <f>+E8-C8</f>
        <v>0.23125</v>
      </c>
      <c r="E8" s="6">
        <v>0.44930555555555557</v>
      </c>
      <c r="F8" s="71">
        <f>+G8-E8</f>
        <v>0.24166666666666664</v>
      </c>
      <c r="G8" s="6">
        <v>0.6909722222222222</v>
      </c>
      <c r="H8" s="23">
        <f>+AVERAGE(D8,F8)</f>
        <v>0.23645833333333333</v>
      </c>
      <c r="I8" s="25">
        <v>0.7131944444444445</v>
      </c>
      <c r="J8" s="6">
        <f>(+I8/5200)*1600</f>
        <v>0.21944444444444447</v>
      </c>
      <c r="K8" s="6">
        <f aca="true" t="shared" si="0" ref="K8:K16">(+I8/5200)*1000</f>
        <v>0.1371527777777778</v>
      </c>
      <c r="L8" s="72">
        <v>9</v>
      </c>
      <c r="M8" s="155">
        <f aca="true" t="shared" si="1" ref="M8:M16">(+I8/5200)*5000</f>
        <v>0.685763888888889</v>
      </c>
      <c r="N8" s="82">
        <v>0.7451388888888889</v>
      </c>
      <c r="O8" s="16">
        <f aca="true" t="shared" si="2" ref="O8:O15">+N8-I8</f>
        <v>0.03194444444444444</v>
      </c>
    </row>
    <row r="9" spans="1:15" ht="21.75" customHeight="1">
      <c r="A9" s="82"/>
      <c r="B9" s="5" t="s">
        <v>42</v>
      </c>
      <c r="C9" s="22">
        <v>0.21805555555555556</v>
      </c>
      <c r="D9" s="71">
        <f>+E9-C9</f>
        <v>0.24375000000000002</v>
      </c>
      <c r="E9" s="6">
        <v>0.4618055555555556</v>
      </c>
      <c r="F9" s="71">
        <f>+G9-E9</f>
        <v>0.24791666666666667</v>
      </c>
      <c r="G9" s="6">
        <v>0.7097222222222223</v>
      </c>
      <c r="H9" s="23">
        <f>+AVERAGE(D9,F9)</f>
        <v>0.24583333333333335</v>
      </c>
      <c r="I9" s="25">
        <v>0.7326388888888888</v>
      </c>
      <c r="J9" s="6">
        <f>(+I9/5200)*1600</f>
        <v>0.22542735042735043</v>
      </c>
      <c r="K9" s="6">
        <f t="shared" si="0"/>
        <v>0.14089209401709402</v>
      </c>
      <c r="L9" s="158">
        <v>23</v>
      </c>
      <c r="M9" s="155">
        <f t="shared" si="1"/>
        <v>0.7044604700854701</v>
      </c>
      <c r="N9" s="82">
        <v>0.7361111111111112</v>
      </c>
      <c r="O9" s="16">
        <f t="shared" si="2"/>
        <v>0.003472222222222321</v>
      </c>
    </row>
    <row r="10" spans="1:15" ht="21.75" customHeight="1">
      <c r="A10" s="82"/>
      <c r="B10" s="5" t="s">
        <v>189</v>
      </c>
      <c r="C10" s="22">
        <v>0.225</v>
      </c>
      <c r="D10" s="71">
        <f>+E10-C10</f>
        <v>0.23680555555555557</v>
      </c>
      <c r="E10" s="6">
        <v>0.4618055555555556</v>
      </c>
      <c r="F10" s="71">
        <f>+G10-E10</f>
        <v>0.2583333333333334</v>
      </c>
      <c r="G10" s="6">
        <v>0.720138888888889</v>
      </c>
      <c r="H10" s="23">
        <f>+AVERAGE(D10,F10)</f>
        <v>0.2475694444444445</v>
      </c>
      <c r="I10" s="25">
        <v>0.74375</v>
      </c>
      <c r="J10" s="6">
        <f aca="true" t="shared" si="3" ref="J10:J16">(+I10/5200)*1600</f>
        <v>0.22884615384615387</v>
      </c>
      <c r="K10" s="6">
        <f t="shared" si="0"/>
        <v>0.14302884615384617</v>
      </c>
      <c r="L10" s="72">
        <v>33</v>
      </c>
      <c r="M10" s="155">
        <f t="shared" si="1"/>
        <v>0.7151442307692308</v>
      </c>
      <c r="N10" s="82">
        <v>0.7847222222222222</v>
      </c>
      <c r="O10" s="16">
        <f t="shared" si="2"/>
        <v>0.04097222222222219</v>
      </c>
    </row>
    <row r="11" spans="1:15" ht="21.75" customHeight="1">
      <c r="A11" s="82"/>
      <c r="B11" s="5" t="s">
        <v>207</v>
      </c>
      <c r="C11" s="22">
        <v>0.2263888888888889</v>
      </c>
      <c r="D11" s="71">
        <f>+E11-C11</f>
        <v>0.2430555555555556</v>
      </c>
      <c r="E11" s="6">
        <v>0.4694444444444445</v>
      </c>
      <c r="F11" s="71">
        <f>+G11-E11</f>
        <v>0.2493055555555555</v>
      </c>
      <c r="G11" s="6">
        <v>0.71875</v>
      </c>
      <c r="H11" s="23">
        <f>+AVERAGE(D11,F11)</f>
        <v>0.24618055555555557</v>
      </c>
      <c r="I11" s="25">
        <v>0.7458333333333332</v>
      </c>
      <c r="J11" s="6">
        <f t="shared" si="3"/>
        <v>0.22948717948717948</v>
      </c>
      <c r="K11" s="6">
        <f t="shared" si="0"/>
        <v>0.14342948717948717</v>
      </c>
      <c r="L11" s="72">
        <v>36</v>
      </c>
      <c r="M11" s="155">
        <f t="shared" si="1"/>
        <v>0.7171474358974358</v>
      </c>
      <c r="N11" s="82">
        <v>0.7888888888888889</v>
      </c>
      <c r="O11" s="16">
        <f t="shared" si="2"/>
        <v>0.043055555555555625</v>
      </c>
    </row>
    <row r="12" spans="1:15" ht="21.75" customHeight="1">
      <c r="A12" s="82"/>
      <c r="B12" s="5" t="s">
        <v>55</v>
      </c>
      <c r="C12" s="22">
        <v>0.2263888888888889</v>
      </c>
      <c r="D12" s="71">
        <f>+E12-C12</f>
        <v>0.24791666666666665</v>
      </c>
      <c r="E12" s="6">
        <v>0.47430555555555554</v>
      </c>
      <c r="F12" s="71">
        <f>+G12-E12</f>
        <v>0.2597222222222223</v>
      </c>
      <c r="G12" s="6">
        <v>0.7340277777777778</v>
      </c>
      <c r="H12" s="23">
        <f>+AVERAGE(D12,F12)</f>
        <v>0.2538194444444445</v>
      </c>
      <c r="I12" s="25">
        <v>0.7590277777777777</v>
      </c>
      <c r="J12" s="6">
        <f t="shared" si="3"/>
        <v>0.23354700854700855</v>
      </c>
      <c r="K12" s="6">
        <f t="shared" si="0"/>
        <v>0.14596688034188035</v>
      </c>
      <c r="L12" s="72">
        <v>55</v>
      </c>
      <c r="M12" s="155">
        <f t="shared" si="1"/>
        <v>0.7298344017094017</v>
      </c>
      <c r="N12" s="82">
        <v>0.7847222222222222</v>
      </c>
      <c r="O12" s="16">
        <f t="shared" si="2"/>
        <v>0.025694444444444464</v>
      </c>
    </row>
    <row r="13" spans="1:15" ht="21.75" customHeight="1">
      <c r="A13" s="82"/>
      <c r="B13" s="5" t="s">
        <v>119</v>
      </c>
      <c r="C13" s="22">
        <v>0.2354166666666667</v>
      </c>
      <c r="D13" s="71">
        <f>+E13-C13</f>
        <v>0.25069444444444444</v>
      </c>
      <c r="E13" s="6">
        <v>0.4861111111111111</v>
      </c>
      <c r="F13" s="71">
        <f>+G13-E13</f>
        <v>0.25208333333333327</v>
      </c>
      <c r="G13" s="6">
        <v>0.7381944444444444</v>
      </c>
      <c r="H13" s="23">
        <f>+AVERAGE(D13,F13)</f>
        <v>0.2513888888888889</v>
      </c>
      <c r="I13" s="25">
        <v>0.7631944444444444</v>
      </c>
      <c r="J13" s="6">
        <f t="shared" si="3"/>
        <v>0.23482905982905983</v>
      </c>
      <c r="K13" s="6">
        <f t="shared" si="0"/>
        <v>0.1467681623931624</v>
      </c>
      <c r="L13" s="72">
        <v>65</v>
      </c>
      <c r="M13" s="155">
        <f t="shared" si="1"/>
        <v>0.733840811965812</v>
      </c>
      <c r="N13" s="82" t="s">
        <v>1</v>
      </c>
      <c r="O13" s="16" t="s">
        <v>1</v>
      </c>
    </row>
    <row r="14" spans="1:15" ht="21.75" customHeight="1">
      <c r="A14" s="82"/>
      <c r="B14" s="5" t="s">
        <v>70</v>
      </c>
      <c r="C14" s="22">
        <v>0.23263888888888887</v>
      </c>
      <c r="D14" s="71">
        <f>+E14-C14</f>
        <v>0.25069444444444444</v>
      </c>
      <c r="E14" s="6">
        <v>0.48333333333333334</v>
      </c>
      <c r="F14" s="71">
        <f>+G14-E14</f>
        <v>0.26458333333333334</v>
      </c>
      <c r="G14" s="6">
        <v>0.7479166666666667</v>
      </c>
      <c r="H14" s="23">
        <f>+AVERAGE(D14,F14)</f>
        <v>0.25763888888888886</v>
      </c>
      <c r="I14" s="25">
        <v>0.7736111111111111</v>
      </c>
      <c r="J14" s="6">
        <f t="shared" si="3"/>
        <v>0.23803418803418802</v>
      </c>
      <c r="K14" s="6">
        <f t="shared" si="0"/>
        <v>0.14877136752136752</v>
      </c>
      <c r="L14" s="72">
        <v>79</v>
      </c>
      <c r="M14" s="155">
        <f t="shared" si="1"/>
        <v>0.7438568376068376</v>
      </c>
      <c r="N14" s="82">
        <v>0.84375</v>
      </c>
      <c r="O14" s="16">
        <f t="shared" si="2"/>
        <v>0.07013888888888886</v>
      </c>
    </row>
    <row r="15" spans="1:15" ht="21.75" customHeight="1">
      <c r="A15" s="82"/>
      <c r="B15" s="5" t="s">
        <v>120</v>
      </c>
      <c r="C15" s="22">
        <v>0.2263888888888889</v>
      </c>
      <c r="D15" s="71">
        <f>+E15-C15</f>
        <v>0.2569444444444444</v>
      </c>
      <c r="E15" s="6">
        <v>0.48333333333333334</v>
      </c>
      <c r="F15" s="71">
        <f>+G15-E15</f>
        <v>0.28125000000000006</v>
      </c>
      <c r="G15" s="6">
        <v>0.7645833333333334</v>
      </c>
      <c r="H15" s="23">
        <f>+AVERAGE(D15,F15)</f>
        <v>0.2690972222222222</v>
      </c>
      <c r="I15" s="25">
        <v>0.7944444444444444</v>
      </c>
      <c r="J15" s="6">
        <f t="shared" si="3"/>
        <v>0.24444444444444444</v>
      </c>
      <c r="K15" s="6">
        <f t="shared" si="0"/>
        <v>0.15277777777777776</v>
      </c>
      <c r="L15" s="72">
        <v>105</v>
      </c>
      <c r="M15" s="155">
        <f t="shared" si="1"/>
        <v>0.7638888888888888</v>
      </c>
      <c r="N15" s="82">
        <v>0.813888888888889</v>
      </c>
      <c r="O15" s="16">
        <f t="shared" si="2"/>
        <v>0.019444444444444597</v>
      </c>
    </row>
    <row r="16" spans="1:14" ht="21.75" customHeight="1">
      <c r="A16" s="82"/>
      <c r="B16" s="5" t="s">
        <v>23</v>
      </c>
      <c r="C16" s="22">
        <v>0.24097222222222223</v>
      </c>
      <c r="D16" s="71">
        <f>+E16-C16</f>
        <v>0.25625</v>
      </c>
      <c r="E16" s="6">
        <v>0.49722222222222223</v>
      </c>
      <c r="F16" s="71">
        <f>+G16-E16</f>
        <v>0.27013888888888893</v>
      </c>
      <c r="G16" s="6">
        <v>0.7673611111111112</v>
      </c>
      <c r="H16" s="23">
        <f>+AVERAGE(D16,F16)</f>
        <v>0.26319444444444445</v>
      </c>
      <c r="I16" s="25">
        <v>0.7958333333333334</v>
      </c>
      <c r="J16" s="6">
        <f t="shared" si="3"/>
        <v>0.2448717948717949</v>
      </c>
      <c r="K16" s="6">
        <f t="shared" si="0"/>
        <v>0.1530448717948718</v>
      </c>
      <c r="L16" s="72">
        <v>107</v>
      </c>
      <c r="M16" s="155">
        <f t="shared" si="1"/>
        <v>0.765224358974359</v>
      </c>
      <c r="N16" s="82" t="s">
        <v>1</v>
      </c>
    </row>
    <row r="17" spans="2:12" ht="13.5" thickBot="1">
      <c r="B17" s="14"/>
      <c r="C17" s="62"/>
      <c r="D17" s="63"/>
      <c r="E17" s="63"/>
      <c r="F17" s="63"/>
      <c r="G17" s="63"/>
      <c r="H17" s="11"/>
      <c r="I17" s="64"/>
      <c r="J17" s="63"/>
      <c r="K17" s="63"/>
      <c r="L17" s="56"/>
    </row>
    <row r="18" spans="13:14" ht="13.5" thickTop="1">
      <c r="M18" s="109" t="s">
        <v>89</v>
      </c>
      <c r="N18" s="16">
        <f>AVERAGE(N7:N16)</f>
        <v>0.7770833333333333</v>
      </c>
    </row>
  </sheetData>
  <printOptions/>
  <pageMargins left="0.5" right="0.5" top="0.5" bottom="0.5" header="0.5" footer="0.5"/>
  <pageSetup fitToHeight="1" fitToWidth="1" horizontalDpi="600" verticalDpi="600" orientation="landscape" scale="8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workbookViewId="0" topLeftCell="B1">
      <selection activeCell="L7" sqref="L7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3" width="9.57421875" style="0" customWidth="1"/>
    <col min="4" max="4" width="7.8515625" style="142" customWidth="1"/>
    <col min="5" max="6" width="9.57421875" style="0" customWidth="1"/>
    <col min="7" max="7" width="7.57421875" style="75" customWidth="1"/>
    <col min="8" max="10" width="9.57421875" style="0" customWidth="1"/>
    <col min="11" max="11" width="10.7109375" style="0" customWidth="1"/>
    <col min="12" max="12" width="11.421875" style="0" customWidth="1"/>
    <col min="13" max="13" width="12.00390625" style="0" customWidth="1"/>
    <col min="14" max="14" width="8.7109375" style="0" customWidth="1"/>
    <col min="15" max="15" width="11.57421875" style="0" customWidth="1"/>
    <col min="16" max="16" width="10.140625" style="149" bestFit="1" customWidth="1"/>
    <col min="17" max="17" width="9.00390625" style="0" customWidth="1"/>
    <col min="18" max="18" width="8.7109375" style="109" customWidth="1"/>
  </cols>
  <sheetData>
    <row r="2" spans="4:16" ht="13.5" thickBot="1">
      <c r="D2" s="134"/>
      <c r="P2" s="146"/>
    </row>
    <row r="3" spans="2:18" ht="16.5" thickTop="1">
      <c r="B3" s="57" t="s">
        <v>93</v>
      </c>
      <c r="C3" s="46" t="s">
        <v>1</v>
      </c>
      <c r="D3" s="135"/>
      <c r="E3" s="46"/>
      <c r="F3" s="46"/>
      <c r="G3" s="119"/>
      <c r="H3" s="46"/>
      <c r="I3" s="46"/>
      <c r="J3" s="47"/>
      <c r="K3" s="58" t="s">
        <v>73</v>
      </c>
      <c r="L3" s="46"/>
      <c r="M3" s="95"/>
      <c r="N3" s="50"/>
      <c r="O3" s="112" t="s">
        <v>90</v>
      </c>
      <c r="P3" s="146" t="s">
        <v>96</v>
      </c>
      <c r="Q3" s="109">
        <v>2009</v>
      </c>
      <c r="R3" s="109" t="s">
        <v>98</v>
      </c>
    </row>
    <row r="4" spans="2:18" ht="15.75">
      <c r="B4" s="59" t="s">
        <v>67</v>
      </c>
      <c r="C4" s="2"/>
      <c r="D4" s="136"/>
      <c r="E4" s="2"/>
      <c r="F4" s="2"/>
      <c r="G4" s="120"/>
      <c r="H4" s="30" t="s">
        <v>1</v>
      </c>
      <c r="I4" s="2"/>
      <c r="J4" s="3"/>
      <c r="K4" s="39" t="s">
        <v>1</v>
      </c>
      <c r="L4" s="2"/>
      <c r="M4" s="2"/>
      <c r="N4" s="52"/>
      <c r="O4" s="113" t="s">
        <v>95</v>
      </c>
      <c r="P4" s="115">
        <v>40068</v>
      </c>
      <c r="Q4" s="109" t="s">
        <v>94</v>
      </c>
      <c r="R4" s="109" t="s">
        <v>94</v>
      </c>
    </row>
    <row r="5" spans="2:16" ht="12.75" customHeight="1">
      <c r="B5" s="59"/>
      <c r="C5" s="2"/>
      <c r="D5" s="136"/>
      <c r="E5" s="2"/>
      <c r="F5" s="2"/>
      <c r="G5" s="120"/>
      <c r="H5" s="30"/>
      <c r="I5" s="2" t="s">
        <v>1</v>
      </c>
      <c r="J5" s="3"/>
      <c r="K5" s="39" t="s">
        <v>1</v>
      </c>
      <c r="L5" s="2" t="s">
        <v>1</v>
      </c>
      <c r="M5" s="2"/>
      <c r="N5" s="52"/>
      <c r="O5" s="110"/>
      <c r="P5" s="147"/>
    </row>
    <row r="6" spans="2:16" ht="16.5" thickBot="1">
      <c r="B6" s="69" t="s">
        <v>34</v>
      </c>
      <c r="C6" s="35" t="s">
        <v>2</v>
      </c>
      <c r="D6" s="137" t="s">
        <v>97</v>
      </c>
      <c r="E6" s="35" t="s">
        <v>3</v>
      </c>
      <c r="F6" s="36" t="s">
        <v>15</v>
      </c>
      <c r="G6" s="121" t="s">
        <v>97</v>
      </c>
      <c r="H6" s="35" t="s">
        <v>16</v>
      </c>
      <c r="I6" s="36" t="s">
        <v>17</v>
      </c>
      <c r="J6" s="37" t="s">
        <v>26</v>
      </c>
      <c r="K6" s="38" t="s">
        <v>4</v>
      </c>
      <c r="L6" s="36" t="s">
        <v>5</v>
      </c>
      <c r="M6" s="36" t="s">
        <v>6</v>
      </c>
      <c r="N6" s="60" t="s">
        <v>48</v>
      </c>
      <c r="O6" s="15"/>
      <c r="P6" s="147"/>
    </row>
    <row r="7" spans="1:18" ht="21.75" customHeight="1" thickTop="1">
      <c r="A7" s="82"/>
      <c r="B7" s="5" t="s">
        <v>18</v>
      </c>
      <c r="C7" s="22">
        <v>0.2125</v>
      </c>
      <c r="D7" s="138">
        <v>50</v>
      </c>
      <c r="E7" s="71">
        <f>+F7-C7</f>
        <v>0.22916666666666666</v>
      </c>
      <c r="F7" s="6">
        <v>0.44166666666666665</v>
      </c>
      <c r="G7" s="123">
        <v>64</v>
      </c>
      <c r="H7" s="71">
        <f>+I7-F7</f>
        <v>0.24236111111111114</v>
      </c>
      <c r="I7" s="143">
        <v>0.6840277777777778</v>
      </c>
      <c r="J7" s="23">
        <f>+AVERAGE(H7,E7)</f>
        <v>0.23576388888888888</v>
      </c>
      <c r="K7" s="25">
        <v>0.7152777777777778</v>
      </c>
      <c r="L7" s="6">
        <f>AVERAGE(H7,E7,C7)</f>
        <v>0.22800925925925927</v>
      </c>
      <c r="M7" s="6">
        <f>(+K7/5000)*1000</f>
        <v>0.14305555555555555</v>
      </c>
      <c r="N7" s="111">
        <v>107</v>
      </c>
      <c r="O7" s="16">
        <v>0.720138888888889</v>
      </c>
      <c r="P7" s="148">
        <v>0.7041666666666666</v>
      </c>
      <c r="Q7" s="153">
        <f>+K7-P7</f>
        <v>0.011111111111111183</v>
      </c>
      <c r="R7" s="16">
        <f>+O7-K7</f>
        <v>0.004861111111111205</v>
      </c>
    </row>
    <row r="8" spans="1:18" ht="21.75" customHeight="1">
      <c r="A8" s="82"/>
      <c r="B8" s="5" t="s">
        <v>42</v>
      </c>
      <c r="C8" s="22">
        <v>0.21875</v>
      </c>
      <c r="D8" s="138">
        <v>94</v>
      </c>
      <c r="E8" s="71">
        <f aca="true" t="shared" si="0" ref="E8:E16">+F8-C8</f>
        <v>0.2416666666666667</v>
      </c>
      <c r="F8" s="6">
        <v>0.4604166666666667</v>
      </c>
      <c r="G8" s="123">
        <v>136</v>
      </c>
      <c r="H8" s="71">
        <f aca="true" t="shared" si="1" ref="H8:H16">+I8-F8</f>
        <v>0.22916666666666663</v>
      </c>
      <c r="I8" s="143">
        <v>0.6895833333333333</v>
      </c>
      <c r="J8" s="23">
        <f aca="true" t="shared" si="2" ref="J8:J16">+AVERAGE(H8,E8)</f>
        <v>0.23541666666666666</v>
      </c>
      <c r="K8" s="25">
        <v>0.7208333333333333</v>
      </c>
      <c r="L8" s="6">
        <f>AVERAGE(H8,E8,C8)</f>
        <v>0.2298611111111111</v>
      </c>
      <c r="M8" s="6">
        <f>(+K8/5000)*1000</f>
        <v>0.14416666666666667</v>
      </c>
      <c r="N8" s="74">
        <v>120</v>
      </c>
      <c r="O8" s="16">
        <v>0.7611111111111111</v>
      </c>
      <c r="P8" s="148">
        <v>0.7402777777777777</v>
      </c>
      <c r="Q8" s="82">
        <f aca="true" t="shared" si="3" ref="Q8:Q16">+P8-K8</f>
        <v>0.019444444444444375</v>
      </c>
      <c r="R8" s="16">
        <f aca="true" t="shared" si="4" ref="R8:R13">+O8-K8</f>
        <v>0.040277777777777746</v>
      </c>
    </row>
    <row r="9" spans="1:18" ht="21.75" customHeight="1">
      <c r="A9" s="82"/>
      <c r="B9" s="5" t="s">
        <v>27</v>
      </c>
      <c r="C9" s="22">
        <v>0.21805555555555556</v>
      </c>
      <c r="D9" s="138">
        <v>91</v>
      </c>
      <c r="E9" s="71">
        <f t="shared" si="0"/>
        <v>0.23541666666666666</v>
      </c>
      <c r="F9" s="6">
        <v>0.4534722222222222</v>
      </c>
      <c r="G9" s="123">
        <v>105</v>
      </c>
      <c r="H9" s="71">
        <f t="shared" si="1"/>
        <v>0.2229166666666667</v>
      </c>
      <c r="I9" s="143">
        <v>0.6763888888888889</v>
      </c>
      <c r="J9" s="23">
        <f t="shared" si="2"/>
        <v>0.22916666666666669</v>
      </c>
      <c r="K9" s="25">
        <v>0.7076388888888889</v>
      </c>
      <c r="L9" s="6">
        <f aca="true" t="shared" si="5" ref="L9:L16">AVERAGE(H9,E9,C9)</f>
        <v>0.22546296296296298</v>
      </c>
      <c r="M9" s="6">
        <f aca="true" t="shared" si="6" ref="M9:M16">(+K9/5000)*1000</f>
        <v>0.14152777777777778</v>
      </c>
      <c r="N9" s="74">
        <v>90</v>
      </c>
      <c r="O9" s="16">
        <v>0.7298611111111111</v>
      </c>
      <c r="P9" s="148">
        <v>0.7243055555555555</v>
      </c>
      <c r="Q9" s="82">
        <f t="shared" si="3"/>
        <v>0.016666666666666607</v>
      </c>
      <c r="R9" s="16">
        <f t="shared" si="4"/>
        <v>0.022222222222222143</v>
      </c>
    </row>
    <row r="10" spans="1:18" ht="21.75" customHeight="1">
      <c r="A10" s="82"/>
      <c r="B10" s="5" t="s">
        <v>21</v>
      </c>
      <c r="C10" s="22">
        <v>0.2298611111111111</v>
      </c>
      <c r="D10" s="138">
        <v>180</v>
      </c>
      <c r="E10" s="71">
        <f t="shared" si="0"/>
        <v>0.24513888888888888</v>
      </c>
      <c r="F10" s="6">
        <v>0.475</v>
      </c>
      <c r="G10" s="123">
        <v>182</v>
      </c>
      <c r="H10" s="71">
        <f t="shared" si="1"/>
        <v>0.24722222222222223</v>
      </c>
      <c r="I10" s="143">
        <v>0.7222222222222222</v>
      </c>
      <c r="J10" s="23">
        <f t="shared" si="2"/>
        <v>0.24618055555555557</v>
      </c>
      <c r="K10" s="25">
        <v>0.7534722222222222</v>
      </c>
      <c r="L10" s="6">
        <f t="shared" si="5"/>
        <v>0.24074074074074073</v>
      </c>
      <c r="M10" s="6">
        <f t="shared" si="6"/>
        <v>0.15069444444444446</v>
      </c>
      <c r="N10" s="74">
        <v>191</v>
      </c>
      <c r="O10" s="16">
        <v>0.7618055555555556</v>
      </c>
      <c r="P10" s="148">
        <v>0.7520833333333333</v>
      </c>
      <c r="Q10" s="153">
        <f>+K10-P10</f>
        <v>0.001388888888888884</v>
      </c>
      <c r="R10" s="16">
        <f t="shared" si="4"/>
        <v>0.008333333333333415</v>
      </c>
    </row>
    <row r="11" spans="1:18" ht="21.75" customHeight="1">
      <c r="A11" s="82"/>
      <c r="B11" s="5" t="s">
        <v>19</v>
      </c>
      <c r="C11" s="22">
        <v>0.2222222222222222</v>
      </c>
      <c r="D11" s="138">
        <v>132</v>
      </c>
      <c r="E11" s="71">
        <f t="shared" si="0"/>
        <v>0.25138888888888894</v>
      </c>
      <c r="F11" s="6">
        <v>0.47361111111111115</v>
      </c>
      <c r="G11" s="123">
        <v>178</v>
      </c>
      <c r="H11" s="71">
        <f t="shared" si="1"/>
        <v>0.23819444444444432</v>
      </c>
      <c r="I11" s="143">
        <v>0.7118055555555555</v>
      </c>
      <c r="J11" s="23">
        <f t="shared" si="2"/>
        <v>0.24479166666666663</v>
      </c>
      <c r="K11" s="25">
        <v>0.7430555555555555</v>
      </c>
      <c r="L11" s="6">
        <f t="shared" si="5"/>
        <v>0.2372685185185185</v>
      </c>
      <c r="M11" s="6">
        <f t="shared" si="6"/>
        <v>0.1486111111111111</v>
      </c>
      <c r="N11" s="74">
        <v>172</v>
      </c>
      <c r="O11" s="16">
        <v>0.8055555555555555</v>
      </c>
      <c r="P11" s="148" t="s">
        <v>88</v>
      </c>
      <c r="Q11" s="82" t="s">
        <v>1</v>
      </c>
      <c r="R11" s="16">
        <f t="shared" si="4"/>
        <v>0.0625</v>
      </c>
    </row>
    <row r="12" spans="1:18" ht="21.75" customHeight="1">
      <c r="A12" s="82"/>
      <c r="B12" s="5" t="s">
        <v>23</v>
      </c>
      <c r="C12" s="22">
        <v>0.23263888888888887</v>
      </c>
      <c r="D12" s="138">
        <v>203</v>
      </c>
      <c r="E12" s="71">
        <f t="shared" si="0"/>
        <v>0.2479166666666667</v>
      </c>
      <c r="F12" s="6">
        <v>0.48055555555555557</v>
      </c>
      <c r="G12" s="123">
        <v>200</v>
      </c>
      <c r="H12" s="71">
        <f t="shared" si="1"/>
        <v>0.2375</v>
      </c>
      <c r="I12" s="143">
        <v>0.7180555555555556</v>
      </c>
      <c r="J12" s="23">
        <f t="shared" si="2"/>
        <v>0.24270833333333336</v>
      </c>
      <c r="K12" s="25">
        <v>0.7493055555555556</v>
      </c>
      <c r="L12" s="6">
        <f t="shared" si="5"/>
        <v>0.23935185185185184</v>
      </c>
      <c r="M12" s="6">
        <f t="shared" si="6"/>
        <v>0.1498611111111111</v>
      </c>
      <c r="N12" s="74">
        <v>182</v>
      </c>
      <c r="O12" s="16">
        <v>0.78125</v>
      </c>
      <c r="P12" s="148">
        <v>0.7604166666666666</v>
      </c>
      <c r="Q12" s="82">
        <f t="shared" si="3"/>
        <v>0.011111111111111072</v>
      </c>
      <c r="R12" s="16">
        <f t="shared" si="4"/>
        <v>0.03194444444444444</v>
      </c>
    </row>
    <row r="13" spans="1:18" ht="21.75" customHeight="1" thickBot="1">
      <c r="A13" s="82"/>
      <c r="B13" s="101" t="s">
        <v>22</v>
      </c>
      <c r="C13" s="107">
        <v>0.2354166666666667</v>
      </c>
      <c r="D13" s="139">
        <v>218</v>
      </c>
      <c r="E13" s="82">
        <f t="shared" si="0"/>
        <v>0.25555555555555554</v>
      </c>
      <c r="F13" s="85">
        <v>0.4909722222222222</v>
      </c>
      <c r="G13" s="126">
        <v>213</v>
      </c>
      <c r="H13" s="82">
        <f t="shared" si="1"/>
        <v>0.25000000000000006</v>
      </c>
      <c r="I13" s="144">
        <v>0.7409722222222223</v>
      </c>
      <c r="J13" s="23">
        <f t="shared" si="2"/>
        <v>0.25277777777777777</v>
      </c>
      <c r="K13" s="68">
        <v>0.7694444444444444</v>
      </c>
      <c r="L13" s="85">
        <f t="shared" si="5"/>
        <v>0.24699074074074076</v>
      </c>
      <c r="M13" s="85">
        <f t="shared" si="6"/>
        <v>0.15388888888888888</v>
      </c>
      <c r="N13" s="106">
        <v>207</v>
      </c>
      <c r="O13" s="16">
        <v>0.845138888888889</v>
      </c>
      <c r="P13" s="148">
        <v>0.8458333333333333</v>
      </c>
      <c r="Q13" s="82">
        <f t="shared" si="3"/>
        <v>0.07638888888888895</v>
      </c>
      <c r="R13" s="16">
        <f t="shared" si="4"/>
        <v>0.07569444444444462</v>
      </c>
    </row>
    <row r="14" spans="1:18" ht="21.75" customHeight="1">
      <c r="A14" s="82"/>
      <c r="B14" s="127" t="s">
        <v>55</v>
      </c>
      <c r="C14" s="128">
        <v>0.23194444444444443</v>
      </c>
      <c r="D14" s="140">
        <v>47</v>
      </c>
      <c r="E14" s="129">
        <f t="shared" si="0"/>
        <v>0.25555555555555554</v>
      </c>
      <c r="F14" s="130">
        <v>0.4875</v>
      </c>
      <c r="G14" s="131">
        <v>64</v>
      </c>
      <c r="H14" s="129">
        <f t="shared" si="1"/>
        <v>0.2569444444444445</v>
      </c>
      <c r="I14" s="145">
        <v>0.7444444444444445</v>
      </c>
      <c r="J14" s="23">
        <f t="shared" si="2"/>
        <v>0.25625</v>
      </c>
      <c r="K14" s="132">
        <v>0.7756944444444445</v>
      </c>
      <c r="L14" s="130">
        <f t="shared" si="5"/>
        <v>0.24814814814814812</v>
      </c>
      <c r="M14" s="130">
        <f t="shared" si="6"/>
        <v>0.1551388888888889</v>
      </c>
      <c r="N14" s="133">
        <v>81</v>
      </c>
      <c r="O14" s="16" t="s">
        <v>1</v>
      </c>
      <c r="P14" s="148">
        <v>0.8041666666666667</v>
      </c>
      <c r="Q14" s="82">
        <f t="shared" si="3"/>
        <v>0.028472222222222232</v>
      </c>
      <c r="R14" s="16"/>
    </row>
    <row r="15" spans="1:18" ht="21.75" customHeight="1">
      <c r="A15" s="82"/>
      <c r="B15" s="40" t="s">
        <v>44</v>
      </c>
      <c r="C15" s="22">
        <v>0.23194444444444443</v>
      </c>
      <c r="D15" s="138">
        <v>51</v>
      </c>
      <c r="E15" s="71">
        <f t="shared" si="0"/>
        <v>0.26736111111111105</v>
      </c>
      <c r="F15" s="6">
        <v>0.4993055555555555</v>
      </c>
      <c r="G15" s="123">
        <v>93</v>
      </c>
      <c r="H15" s="71">
        <f t="shared" si="1"/>
        <v>0.27638888888888896</v>
      </c>
      <c r="I15" s="143">
        <v>0.7756944444444445</v>
      </c>
      <c r="J15" s="23">
        <f t="shared" si="2"/>
        <v>0.271875</v>
      </c>
      <c r="K15" s="25">
        <v>0.8069444444444445</v>
      </c>
      <c r="L15" s="6">
        <f t="shared" si="5"/>
        <v>0.2585648148148148</v>
      </c>
      <c r="M15" s="6">
        <f t="shared" si="6"/>
        <v>0.1613888888888889</v>
      </c>
      <c r="N15" s="74">
        <v>127</v>
      </c>
      <c r="O15" s="16" t="s">
        <v>1</v>
      </c>
      <c r="P15" s="148">
        <v>0.8104166666666667</v>
      </c>
      <c r="Q15" s="82">
        <f t="shared" si="3"/>
        <v>0.00347222222222221</v>
      </c>
      <c r="R15" s="16"/>
    </row>
    <row r="16" spans="1:18" ht="18.75" customHeight="1">
      <c r="A16" s="82"/>
      <c r="B16" s="5" t="s">
        <v>45</v>
      </c>
      <c r="C16" s="22">
        <v>0.2569444444444445</v>
      </c>
      <c r="D16" s="138">
        <v>155</v>
      </c>
      <c r="E16" s="71">
        <f t="shared" si="0"/>
        <v>0.27986111111111106</v>
      </c>
      <c r="F16" s="6">
        <v>0.5368055555555555</v>
      </c>
      <c r="G16" s="123">
        <v>149</v>
      </c>
      <c r="H16" s="71">
        <f t="shared" si="1"/>
        <v>0.27708333333333346</v>
      </c>
      <c r="I16" s="143">
        <v>0.813888888888889</v>
      </c>
      <c r="J16" s="23">
        <f t="shared" si="2"/>
        <v>0.27847222222222223</v>
      </c>
      <c r="K16" s="25">
        <v>0.845138888888889</v>
      </c>
      <c r="L16" s="6">
        <f t="shared" si="5"/>
        <v>0.2712962962962963</v>
      </c>
      <c r="M16" s="6">
        <f t="shared" si="6"/>
        <v>0.16902777777777778</v>
      </c>
      <c r="N16" s="74">
        <v>152</v>
      </c>
      <c r="O16" s="16" t="s">
        <v>1</v>
      </c>
      <c r="P16" s="148">
        <v>0.876388888888889</v>
      </c>
      <c r="Q16" s="94">
        <f t="shared" si="3"/>
        <v>0.03125</v>
      </c>
      <c r="R16" s="16"/>
    </row>
    <row r="17" spans="2:15" ht="13.5" thickBot="1">
      <c r="B17" s="14"/>
      <c r="C17" s="62"/>
      <c r="D17" s="141"/>
      <c r="E17" s="63"/>
      <c r="F17" s="63"/>
      <c r="G17" s="122"/>
      <c r="H17" s="63"/>
      <c r="I17" s="63"/>
      <c r="J17" s="11"/>
      <c r="K17" s="64"/>
      <c r="L17" s="63"/>
      <c r="M17" s="63"/>
      <c r="N17" s="56"/>
      <c r="O17" s="110"/>
    </row>
    <row r="18" spans="10:18" ht="13.5" thickTop="1">
      <c r="J18" t="s">
        <v>92</v>
      </c>
      <c r="K18" s="16">
        <f>+AVERAGE(K7:K12)</f>
        <v>0.7315972222222222</v>
      </c>
      <c r="N18" t="s">
        <v>92</v>
      </c>
      <c r="O18" s="16">
        <f>+AVERAGE(O7:O12)</f>
        <v>0.7599537037037036</v>
      </c>
      <c r="P18" s="150">
        <f>+AVERAGE(P7:P12)</f>
        <v>0.7362499999999998</v>
      </c>
      <c r="Q18" s="16">
        <f>AVERAGE(Q7:Q16)</f>
        <v>0.022145061728395057</v>
      </c>
      <c r="R18" s="16">
        <f>AVERAGE(R7:R16)</f>
        <v>0.035119047619047654</v>
      </c>
    </row>
    <row r="19" spans="10:16" ht="12.75">
      <c r="J19" t="s">
        <v>91</v>
      </c>
      <c r="K19" s="16">
        <f>+AVERAGE(K7:K16)</f>
        <v>0.7586805555555556</v>
      </c>
      <c r="N19" t="s">
        <v>91</v>
      </c>
      <c r="O19" s="16">
        <f>+AVERAGE(O7:O16)</f>
        <v>0.7721230158730158</v>
      </c>
      <c r="P19" s="150">
        <f>+AVERAGE(P7:P16)</f>
        <v>0.7797839506172839</v>
      </c>
    </row>
    <row r="22" ht="13.5" thickBot="1"/>
    <row r="23" spans="2:15" ht="16.5" thickTop="1">
      <c r="B23" s="57" t="s">
        <v>93</v>
      </c>
      <c r="C23" s="46" t="s">
        <v>78</v>
      </c>
      <c r="D23" s="135"/>
      <c r="E23" s="46"/>
      <c r="F23" s="46"/>
      <c r="G23" s="119"/>
      <c r="H23" s="46"/>
      <c r="I23" s="46"/>
      <c r="J23" s="47"/>
      <c r="K23" s="58" t="s">
        <v>72</v>
      </c>
      <c r="L23" s="46"/>
      <c r="M23" s="95"/>
      <c r="N23" s="50"/>
      <c r="O23" s="109"/>
    </row>
    <row r="24" spans="2:18" ht="15.75">
      <c r="B24" s="59" t="s">
        <v>67</v>
      </c>
      <c r="C24" s="2"/>
      <c r="D24" s="136"/>
      <c r="E24" s="2"/>
      <c r="F24" s="2"/>
      <c r="G24" s="120"/>
      <c r="H24" s="30" t="s">
        <v>1</v>
      </c>
      <c r="I24" s="2"/>
      <c r="J24" s="3"/>
      <c r="K24" s="39" t="s">
        <v>1</v>
      </c>
      <c r="L24" s="2" t="s">
        <v>1</v>
      </c>
      <c r="M24" s="2"/>
      <c r="N24" s="52"/>
      <c r="O24" s="114" t="s">
        <v>90</v>
      </c>
      <c r="P24" s="149" t="s">
        <v>96</v>
      </c>
      <c r="Q24" s="109">
        <v>2009</v>
      </c>
      <c r="R24" s="109" t="s">
        <v>98</v>
      </c>
    </row>
    <row r="25" spans="2:18" ht="15.75">
      <c r="B25" s="59"/>
      <c r="C25" s="2"/>
      <c r="D25" s="136"/>
      <c r="E25" s="2"/>
      <c r="F25" s="2"/>
      <c r="G25" s="120"/>
      <c r="H25" s="30"/>
      <c r="I25" s="2" t="s">
        <v>1</v>
      </c>
      <c r="J25" s="3"/>
      <c r="K25" s="39"/>
      <c r="L25" s="2"/>
      <c r="M25" s="2"/>
      <c r="N25" s="52"/>
      <c r="O25" s="113" t="s">
        <v>95</v>
      </c>
      <c r="P25" s="151">
        <v>40068</v>
      </c>
      <c r="Q25" s="109" t="s">
        <v>94</v>
      </c>
      <c r="R25" s="109" t="s">
        <v>94</v>
      </c>
    </row>
    <row r="26" spans="2:15" ht="16.5" thickBot="1">
      <c r="B26" s="69" t="s">
        <v>34</v>
      </c>
      <c r="C26" s="35" t="s">
        <v>2</v>
      </c>
      <c r="D26" s="137"/>
      <c r="E26" s="35" t="s">
        <v>3</v>
      </c>
      <c r="F26" s="36" t="s">
        <v>15</v>
      </c>
      <c r="G26" s="124"/>
      <c r="H26" s="35" t="s">
        <v>16</v>
      </c>
      <c r="I26" s="36" t="s">
        <v>17</v>
      </c>
      <c r="J26" s="37" t="s">
        <v>26</v>
      </c>
      <c r="K26" s="38" t="s">
        <v>4</v>
      </c>
      <c r="L26" s="36" t="s">
        <v>5</v>
      </c>
      <c r="M26" s="36" t="s">
        <v>6</v>
      </c>
      <c r="N26" s="60" t="s">
        <v>48</v>
      </c>
      <c r="O26" s="15"/>
    </row>
    <row r="27" spans="2:18" ht="22.5" customHeight="1" thickTop="1">
      <c r="B27" s="5" t="s">
        <v>57</v>
      </c>
      <c r="C27" s="22"/>
      <c r="D27" s="138"/>
      <c r="E27" s="71"/>
      <c r="F27" s="6">
        <v>0.59375</v>
      </c>
      <c r="G27" s="125"/>
      <c r="H27" s="21"/>
      <c r="I27" s="6"/>
      <c r="J27" s="23"/>
      <c r="K27" s="25">
        <v>0.94375</v>
      </c>
      <c r="L27" s="6"/>
      <c r="M27" s="6"/>
      <c r="N27" s="118">
        <v>70</v>
      </c>
      <c r="O27" s="16">
        <v>0.967361111111111</v>
      </c>
      <c r="P27" s="150">
        <v>0.8986111111111111</v>
      </c>
      <c r="Q27" s="153">
        <f>+K27-P27</f>
        <v>0.04513888888888884</v>
      </c>
      <c r="R27" s="16">
        <f>+O27-K27</f>
        <v>0.023611111111111027</v>
      </c>
    </row>
    <row r="28" spans="2:18" ht="22.5" customHeight="1">
      <c r="B28" s="5" t="s">
        <v>12</v>
      </c>
      <c r="C28" s="22"/>
      <c r="D28" s="138" t="s">
        <v>1</v>
      </c>
      <c r="E28" s="71"/>
      <c r="F28" s="6"/>
      <c r="G28" s="125"/>
      <c r="H28" s="21"/>
      <c r="I28" s="6"/>
      <c r="J28" s="23"/>
      <c r="K28" s="25">
        <v>0.9145833333333333</v>
      </c>
      <c r="L28" s="6"/>
      <c r="M28" s="6"/>
      <c r="N28" s="74">
        <v>55</v>
      </c>
      <c r="O28" s="16">
        <v>0.8854166666666666</v>
      </c>
      <c r="P28" s="150">
        <v>0.9604166666666667</v>
      </c>
      <c r="Q28" s="82">
        <f>+P28-K28</f>
        <v>0.04583333333333339</v>
      </c>
      <c r="R28" s="154">
        <f>+K28-O28</f>
        <v>0.029166666666666674</v>
      </c>
    </row>
    <row r="29" spans="2:18" ht="22.5" customHeight="1">
      <c r="B29" s="5" t="s">
        <v>8</v>
      </c>
      <c r="C29" s="22"/>
      <c r="D29" s="138" t="s">
        <v>1</v>
      </c>
      <c r="E29" s="71"/>
      <c r="F29" s="6"/>
      <c r="G29" s="125"/>
      <c r="H29" s="21"/>
      <c r="I29" s="6"/>
      <c r="J29" s="23"/>
      <c r="K29" s="25">
        <v>0.9083333333333333</v>
      </c>
      <c r="L29" s="6"/>
      <c r="M29" s="6" t="s">
        <v>1</v>
      </c>
      <c r="N29" s="74">
        <v>52</v>
      </c>
      <c r="O29" s="16"/>
      <c r="P29" s="150">
        <v>0.9784722222222223</v>
      </c>
      <c r="Q29" s="82">
        <f>+P29-K29</f>
        <v>0.07013888888888897</v>
      </c>
      <c r="R29" s="16" t="s">
        <v>1</v>
      </c>
    </row>
    <row r="30" spans="2:17" ht="22.5" customHeight="1">
      <c r="B30" s="5" t="s">
        <v>50</v>
      </c>
      <c r="C30" s="22"/>
      <c r="D30" s="138" t="s">
        <v>1</v>
      </c>
      <c r="E30" s="71"/>
      <c r="F30" s="6"/>
      <c r="G30" s="125"/>
      <c r="H30" s="21"/>
      <c r="I30" s="6"/>
      <c r="J30" s="23"/>
      <c r="K30" s="24">
        <v>0.95625</v>
      </c>
      <c r="L30" s="6"/>
      <c r="M30" s="6"/>
      <c r="N30" s="74">
        <v>83</v>
      </c>
      <c r="O30" s="109"/>
      <c r="P30" s="152" t="s">
        <v>80</v>
      </c>
      <c r="Q30" s="82">
        <f>+P30-K30</f>
        <v>0.04444444444444429</v>
      </c>
    </row>
    <row r="31" spans="2:15" ht="13.5" thickBot="1">
      <c r="B31" s="14"/>
      <c r="C31" s="62"/>
      <c r="D31" s="141"/>
      <c r="E31" s="63"/>
      <c r="F31" s="63"/>
      <c r="G31" s="122"/>
      <c r="H31" s="63"/>
      <c r="I31" s="63"/>
      <c r="J31" s="11"/>
      <c r="K31" s="64"/>
      <c r="L31" s="63"/>
      <c r="M31" s="63"/>
      <c r="N31" s="56"/>
      <c r="O31" s="109"/>
    </row>
    <row r="32" ht="13.5" thickTop="1"/>
  </sheetData>
  <printOptions/>
  <pageMargins left="0.5" right="0.5" top="0.5" bottom="0.5" header="0.5" footer="0.5"/>
  <pageSetup fitToHeight="1" fitToWidth="1" horizontalDpi="600" verticalDpi="600" orientation="landscape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B1">
      <pane xSplit="2340" topLeftCell="M2" activePane="topRight" state="split"/>
      <selection pane="topLeft" activeCell="B1" sqref="B1"/>
      <selection pane="topRight" activeCell="B3" sqref="B3:N11"/>
    </sheetView>
  </sheetViews>
  <sheetFormatPr defaultColWidth="9.140625" defaultRowHeight="12.75"/>
  <cols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  <col min="13" max="13" width="11.28125" style="109" bestFit="1" customWidth="1"/>
    <col min="14" max="14" width="9.140625" style="109" customWidth="1"/>
  </cols>
  <sheetData>
    <row r="2" ht="13.5" thickBot="1"/>
    <row r="3" spans="2:12" ht="16.5" thickTop="1">
      <c r="B3" s="57" t="s">
        <v>93</v>
      </c>
      <c r="C3" s="46" t="s">
        <v>78</v>
      </c>
      <c r="D3" s="46"/>
      <c r="E3" s="46"/>
      <c r="F3" s="46"/>
      <c r="G3" s="46"/>
      <c r="H3" s="47"/>
      <c r="I3" s="58" t="s">
        <v>72</v>
      </c>
      <c r="J3" s="46"/>
      <c r="K3" s="95"/>
      <c r="L3" s="50"/>
    </row>
    <row r="4" spans="2:14" ht="15.75">
      <c r="B4" s="59" t="s">
        <v>67</v>
      </c>
      <c r="C4" s="2"/>
      <c r="D4" s="2"/>
      <c r="E4" s="2"/>
      <c r="F4" s="30" t="s">
        <v>1</v>
      </c>
      <c r="G4" s="2"/>
      <c r="H4" s="3"/>
      <c r="I4" s="39" t="s">
        <v>1</v>
      </c>
      <c r="J4" s="2" t="s">
        <v>1</v>
      </c>
      <c r="K4" s="2"/>
      <c r="L4" s="52"/>
      <c r="M4" s="114" t="s">
        <v>90</v>
      </c>
      <c r="N4" s="109" t="s">
        <v>96</v>
      </c>
    </row>
    <row r="5" spans="2:14" ht="12.75" customHeight="1">
      <c r="B5" s="59"/>
      <c r="C5" s="2"/>
      <c r="D5" s="2"/>
      <c r="E5" s="2"/>
      <c r="F5" s="30"/>
      <c r="G5" s="2" t="s">
        <v>1</v>
      </c>
      <c r="H5" s="3"/>
      <c r="I5" s="39"/>
      <c r="J5" s="2"/>
      <c r="K5" s="2"/>
      <c r="L5" s="52"/>
      <c r="M5" s="115">
        <v>39767</v>
      </c>
      <c r="N5" s="116">
        <v>40068</v>
      </c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37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/>
    </row>
    <row r="7" spans="1:14" ht="21.75" customHeight="1" thickTop="1">
      <c r="A7" s="82"/>
      <c r="B7" s="5" t="s">
        <v>57</v>
      </c>
      <c r="C7" s="22"/>
      <c r="D7" s="71"/>
      <c r="E7" s="6"/>
      <c r="F7" s="21"/>
      <c r="G7" s="6"/>
      <c r="H7" s="23"/>
      <c r="I7" s="25"/>
      <c r="J7" s="6"/>
      <c r="K7" s="6"/>
      <c r="L7" s="118"/>
      <c r="M7" s="16">
        <v>0.967361111111111</v>
      </c>
      <c r="N7" s="16">
        <v>0.8986111111111111</v>
      </c>
    </row>
    <row r="8" spans="1:14" ht="21.75" customHeight="1">
      <c r="A8" s="82"/>
      <c r="B8" s="5" t="s">
        <v>12</v>
      </c>
      <c r="C8" s="22"/>
      <c r="D8" s="71"/>
      <c r="E8" s="6"/>
      <c r="F8" s="21"/>
      <c r="G8" s="6"/>
      <c r="H8" s="23"/>
      <c r="I8" s="25"/>
      <c r="J8" s="6"/>
      <c r="K8" s="6"/>
      <c r="L8" s="74"/>
      <c r="M8" s="16">
        <v>0.8854166666666666</v>
      </c>
      <c r="N8" s="16">
        <v>0.9604166666666667</v>
      </c>
    </row>
    <row r="9" spans="1:14" ht="21.75" customHeight="1">
      <c r="A9" s="82"/>
      <c r="B9" s="5" t="s">
        <v>8</v>
      </c>
      <c r="C9" s="22"/>
      <c r="D9" s="71"/>
      <c r="E9" s="6"/>
      <c r="F9" s="21"/>
      <c r="G9" s="6"/>
      <c r="H9" s="23"/>
      <c r="I9" s="25"/>
      <c r="J9" s="6"/>
      <c r="K9" s="6"/>
      <c r="L9" s="74"/>
      <c r="M9" s="16"/>
      <c r="N9" s="16">
        <v>0.9784722222222223</v>
      </c>
    </row>
    <row r="10" spans="1:14" ht="18.75" customHeight="1">
      <c r="A10" s="82"/>
      <c r="B10" s="5" t="s">
        <v>50</v>
      </c>
      <c r="C10" s="22"/>
      <c r="D10" s="71"/>
      <c r="E10" s="6"/>
      <c r="F10" s="21"/>
      <c r="G10" s="6"/>
      <c r="H10" s="23"/>
      <c r="I10" s="24"/>
      <c r="J10" s="6"/>
      <c r="K10" s="6"/>
      <c r="L10" s="74"/>
      <c r="N10" s="117" t="s">
        <v>80</v>
      </c>
    </row>
    <row r="11" spans="2:12" ht="13.5" thickBot="1">
      <c r="B11" s="14"/>
      <c r="C11" s="62"/>
      <c r="D11" s="63"/>
      <c r="E11" s="63"/>
      <c r="F11" s="63"/>
      <c r="G11" s="63"/>
      <c r="H11" s="11"/>
      <c r="I11" s="64"/>
      <c r="J11" s="63"/>
      <c r="K11" s="63"/>
      <c r="L11" s="56"/>
    </row>
    <row r="12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1"/>
  <sheetViews>
    <sheetView workbookViewId="0" topLeftCell="A3">
      <selection activeCell="I24" sqref="I24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  <col min="11" max="11" width="10.7109375" style="0" customWidth="1"/>
  </cols>
  <sheetData>
    <row r="2" ht="13.5" thickBot="1"/>
    <row r="3" spans="2:10" ht="16.5" thickTop="1">
      <c r="B3" s="45" t="s">
        <v>117</v>
      </c>
      <c r="C3" s="46" t="s">
        <v>33</v>
      </c>
      <c r="D3" s="46"/>
      <c r="E3" s="46"/>
      <c r="F3" s="47"/>
      <c r="G3" s="48" t="s">
        <v>127</v>
      </c>
      <c r="H3" s="49"/>
      <c r="I3" s="49"/>
      <c r="J3" s="76"/>
    </row>
    <row r="4" spans="2:10" ht="15.75">
      <c r="B4" s="51" t="s">
        <v>118</v>
      </c>
      <c r="C4" s="2"/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1" ht="16.5" thickBot="1">
      <c r="B6" s="69" t="s">
        <v>36</v>
      </c>
      <c r="C6" s="35" t="s">
        <v>2</v>
      </c>
      <c r="D6" s="35" t="s">
        <v>3</v>
      </c>
      <c r="E6" s="41" t="s">
        <v>31</v>
      </c>
      <c r="F6" s="37" t="s">
        <v>30</v>
      </c>
      <c r="G6" s="38" t="s">
        <v>4</v>
      </c>
      <c r="H6" s="41" t="s">
        <v>5</v>
      </c>
      <c r="I6" s="41" t="s">
        <v>6</v>
      </c>
      <c r="J6" s="78" t="s">
        <v>48</v>
      </c>
      <c r="K6" s="15" t="s">
        <v>113</v>
      </c>
    </row>
    <row r="7" spans="1:11" ht="20.25" customHeight="1" thickTop="1">
      <c r="A7" s="82"/>
      <c r="B7" s="40" t="s">
        <v>65</v>
      </c>
      <c r="C7" s="22">
        <v>0.25416666666666665</v>
      </c>
      <c r="D7" s="21">
        <f aca="true" t="shared" si="0" ref="D7:D20">+E7-C7</f>
        <v>0.27847222222222223</v>
      </c>
      <c r="E7" s="21">
        <v>0.5326388888888889</v>
      </c>
      <c r="F7" s="23">
        <f aca="true" t="shared" si="1" ref="F7:F20">+G7-E7</f>
        <v>0.12708333333333333</v>
      </c>
      <c r="G7" s="25">
        <v>0.6597222222222222</v>
      </c>
      <c r="H7" s="18">
        <f aca="true" t="shared" si="2" ref="H7:H20">+AVERAGE(C7:D7)</f>
        <v>0.26631944444444444</v>
      </c>
      <c r="I7" s="18">
        <f>+(G7/3980)*1000</f>
        <v>0.16575935231714126</v>
      </c>
      <c r="J7" s="79">
        <v>1</v>
      </c>
      <c r="K7" s="155">
        <f aca="true" t="shared" si="3" ref="K7:K20">(+G7/3980)*4000</f>
        <v>0.663037409268565</v>
      </c>
    </row>
    <row r="8" spans="1:11" ht="20.25" customHeight="1">
      <c r="A8" s="82"/>
      <c r="B8" s="5" t="s">
        <v>39</v>
      </c>
      <c r="C8" s="22">
        <v>0.2791666666666667</v>
      </c>
      <c r="D8" s="21">
        <f t="shared" si="0"/>
        <v>0.3159722222222222</v>
      </c>
      <c r="E8" s="21">
        <v>0.5951388888888889</v>
      </c>
      <c r="F8" s="23">
        <f t="shared" si="1"/>
        <v>0.15486111111111112</v>
      </c>
      <c r="G8" s="25">
        <v>0.75</v>
      </c>
      <c r="H8" s="18">
        <f t="shared" si="2"/>
        <v>0.29756944444444444</v>
      </c>
      <c r="I8" s="18">
        <f aca="true" t="shared" si="4" ref="I8:I20">+(G8/3980)*1000</f>
        <v>0.18844221105527637</v>
      </c>
      <c r="J8" s="74">
        <v>13</v>
      </c>
      <c r="K8" s="155">
        <f t="shared" si="3"/>
        <v>0.7537688442211055</v>
      </c>
    </row>
    <row r="9" spans="1:11" ht="20.25" customHeight="1">
      <c r="A9" s="82"/>
      <c r="B9" s="5" t="s">
        <v>57</v>
      </c>
      <c r="C9" s="22">
        <v>0.2847222222222222</v>
      </c>
      <c r="D9" s="21">
        <f t="shared" si="0"/>
        <v>0.3194444444444444</v>
      </c>
      <c r="E9" s="21">
        <v>0.6041666666666666</v>
      </c>
      <c r="F9" s="23">
        <f t="shared" si="1"/>
        <v>0.15625</v>
      </c>
      <c r="G9" s="25">
        <v>0.7604166666666666</v>
      </c>
      <c r="H9" s="18">
        <f t="shared" si="2"/>
        <v>0.3020833333333333</v>
      </c>
      <c r="I9" s="18">
        <f t="shared" si="4"/>
        <v>0.19105946398659965</v>
      </c>
      <c r="J9" s="74">
        <v>16</v>
      </c>
      <c r="K9" s="155">
        <f t="shared" si="3"/>
        <v>0.7642378559463986</v>
      </c>
    </row>
    <row r="10" spans="1:11" ht="20.25" customHeight="1">
      <c r="A10" s="82"/>
      <c r="B10" s="5" t="s">
        <v>50</v>
      </c>
      <c r="C10" s="22">
        <v>0.2881944444444445</v>
      </c>
      <c r="D10" s="21">
        <f t="shared" si="0"/>
        <v>0.3187499999999999</v>
      </c>
      <c r="E10" s="21">
        <v>0.6069444444444444</v>
      </c>
      <c r="F10" s="23">
        <f t="shared" si="1"/>
        <v>0.16180555555555565</v>
      </c>
      <c r="G10" s="25">
        <v>0.76875</v>
      </c>
      <c r="H10" s="18">
        <f t="shared" si="2"/>
        <v>0.3034722222222222</v>
      </c>
      <c r="I10" s="18">
        <f t="shared" si="4"/>
        <v>0.1931532663316583</v>
      </c>
      <c r="J10" s="74">
        <v>19</v>
      </c>
      <c r="K10" s="155">
        <f t="shared" si="3"/>
        <v>0.7726130653266332</v>
      </c>
    </row>
    <row r="11" spans="1:11" ht="20.25" customHeight="1">
      <c r="A11" s="82"/>
      <c r="B11" s="5" t="s">
        <v>12</v>
      </c>
      <c r="C11" s="22">
        <v>0.29305555555555557</v>
      </c>
      <c r="D11" s="21">
        <f t="shared" si="0"/>
        <v>0.33541666666666664</v>
      </c>
      <c r="E11" s="21">
        <v>0.6284722222222222</v>
      </c>
      <c r="F11" s="23">
        <f t="shared" si="1"/>
        <v>0.15416666666666679</v>
      </c>
      <c r="G11" s="25">
        <v>0.782638888888889</v>
      </c>
      <c r="H11" s="18">
        <f t="shared" si="2"/>
        <v>0.3142361111111111</v>
      </c>
      <c r="I11" s="18">
        <f t="shared" si="4"/>
        <v>0.19664293690675602</v>
      </c>
      <c r="J11" s="74">
        <v>23</v>
      </c>
      <c r="K11" s="155">
        <f t="shared" si="3"/>
        <v>0.7865717476270241</v>
      </c>
    </row>
    <row r="12" spans="1:11" ht="20.25" customHeight="1">
      <c r="A12" s="82"/>
      <c r="B12" s="5" t="s">
        <v>38</v>
      </c>
      <c r="C12" s="22">
        <v>0.3020833333333333</v>
      </c>
      <c r="D12" s="21">
        <f t="shared" si="0"/>
        <v>0.33194444444444443</v>
      </c>
      <c r="E12" s="21">
        <v>0.6340277777777777</v>
      </c>
      <c r="F12" s="23">
        <f t="shared" si="1"/>
        <v>0.15347222222222223</v>
      </c>
      <c r="G12" s="25">
        <v>0.7875</v>
      </c>
      <c r="H12" s="18">
        <f t="shared" si="2"/>
        <v>0.3170138888888889</v>
      </c>
      <c r="I12" s="18">
        <f t="shared" si="4"/>
        <v>0.1978643216080402</v>
      </c>
      <c r="J12" s="74">
        <v>24</v>
      </c>
      <c r="K12" s="155">
        <f t="shared" si="3"/>
        <v>0.7914572864321608</v>
      </c>
    </row>
    <row r="13" spans="1:11" ht="20.25" customHeight="1">
      <c r="A13" s="82"/>
      <c r="B13" s="5" t="s">
        <v>7</v>
      </c>
      <c r="C13" s="22">
        <v>0.29444444444444445</v>
      </c>
      <c r="D13" s="21">
        <f t="shared" si="0"/>
        <v>0.3513888888888889</v>
      </c>
      <c r="E13" s="21">
        <v>0.6458333333333334</v>
      </c>
      <c r="F13" s="23">
        <f t="shared" si="1"/>
        <v>0.1597222222222221</v>
      </c>
      <c r="G13" s="25">
        <v>0.8055555555555555</v>
      </c>
      <c r="H13" s="18">
        <f t="shared" si="2"/>
        <v>0.3229166666666667</v>
      </c>
      <c r="I13" s="18">
        <f t="shared" si="4"/>
        <v>0.20240089335566722</v>
      </c>
      <c r="J13" s="74">
        <v>28</v>
      </c>
      <c r="K13" s="155">
        <f t="shared" si="3"/>
        <v>0.8096035734226689</v>
      </c>
    </row>
    <row r="14" spans="1:11" ht="20.25" customHeight="1">
      <c r="A14" s="82"/>
      <c r="B14" s="5" t="s">
        <v>40</v>
      </c>
      <c r="C14" s="22">
        <v>0.29375</v>
      </c>
      <c r="D14" s="21">
        <f t="shared" si="0"/>
        <v>0.34722222222222215</v>
      </c>
      <c r="E14" s="21">
        <v>0.6409722222222222</v>
      </c>
      <c r="F14" s="23">
        <f t="shared" si="1"/>
        <v>0.16805555555555562</v>
      </c>
      <c r="G14" s="25">
        <v>0.8090277777777778</v>
      </c>
      <c r="H14" s="18">
        <f t="shared" si="2"/>
        <v>0.3204861111111111</v>
      </c>
      <c r="I14" s="18">
        <f t="shared" si="4"/>
        <v>0.20327331099944165</v>
      </c>
      <c r="J14" s="79">
        <v>29</v>
      </c>
      <c r="K14" s="155">
        <f t="shared" si="3"/>
        <v>0.8130932439977666</v>
      </c>
    </row>
    <row r="15" spans="1:11" ht="20.25" customHeight="1">
      <c r="A15" s="82"/>
      <c r="B15" s="5" t="s">
        <v>41</v>
      </c>
      <c r="C15" s="22">
        <v>0.3076388888888889</v>
      </c>
      <c r="D15" s="21">
        <f t="shared" si="0"/>
        <v>0.35486111111111107</v>
      </c>
      <c r="E15" s="21">
        <v>0.6625</v>
      </c>
      <c r="F15" s="23">
        <f t="shared" si="1"/>
        <v>0.16249999999999998</v>
      </c>
      <c r="G15" s="25">
        <v>0.825</v>
      </c>
      <c r="H15" s="18">
        <f t="shared" si="2"/>
        <v>0.33125</v>
      </c>
      <c r="I15" s="18">
        <f t="shared" si="4"/>
        <v>0.20728643216080403</v>
      </c>
      <c r="J15" s="74">
        <v>33</v>
      </c>
      <c r="K15" s="155">
        <f t="shared" si="3"/>
        <v>0.8291457286432161</v>
      </c>
    </row>
    <row r="16" spans="1:11" ht="20.25" customHeight="1">
      <c r="A16" s="82"/>
      <c r="B16" s="5" t="s">
        <v>54</v>
      </c>
      <c r="C16" s="22">
        <v>0.30972222222222223</v>
      </c>
      <c r="D16" s="21">
        <f t="shared" si="0"/>
        <v>0.35763888888888884</v>
      </c>
      <c r="E16" s="21">
        <v>0.6673611111111111</v>
      </c>
      <c r="F16" s="23">
        <f t="shared" si="1"/>
        <v>0.1625000000000001</v>
      </c>
      <c r="G16" s="25">
        <v>0.8298611111111112</v>
      </c>
      <c r="H16" s="18">
        <f t="shared" si="2"/>
        <v>0.33368055555555554</v>
      </c>
      <c r="I16" s="18">
        <f t="shared" si="4"/>
        <v>0.20850781686208822</v>
      </c>
      <c r="J16" s="74"/>
      <c r="K16" s="155">
        <f t="shared" si="3"/>
        <v>0.8340312674483529</v>
      </c>
    </row>
    <row r="17" spans="1:11" ht="20.25" customHeight="1">
      <c r="A17" s="82"/>
      <c r="B17" s="5" t="s">
        <v>11</v>
      </c>
      <c r="C17" s="22">
        <v>0.3347222222222222</v>
      </c>
      <c r="D17" s="21">
        <f t="shared" si="0"/>
        <v>0.4201388888888889</v>
      </c>
      <c r="E17" s="21">
        <v>0.7548611111111111</v>
      </c>
      <c r="F17" s="23">
        <f t="shared" si="1"/>
        <v>0.21180555555555558</v>
      </c>
      <c r="G17" s="25">
        <v>0.9666666666666667</v>
      </c>
      <c r="H17" s="18">
        <f t="shared" si="2"/>
        <v>0.37743055555555555</v>
      </c>
      <c r="I17" s="18">
        <f t="shared" si="4"/>
        <v>0.24288107202680068</v>
      </c>
      <c r="J17" s="74">
        <v>60</v>
      </c>
      <c r="K17" s="155">
        <f t="shared" si="3"/>
        <v>0.9715242881072027</v>
      </c>
    </row>
    <row r="18" spans="1:11" ht="20.25" customHeight="1">
      <c r="A18" s="82"/>
      <c r="B18" s="5" t="s">
        <v>115</v>
      </c>
      <c r="C18" s="22">
        <v>0.37152777777777773</v>
      </c>
      <c r="D18" s="21">
        <f t="shared" si="0"/>
        <v>0.43055555555555564</v>
      </c>
      <c r="E18" s="21">
        <v>0.8020833333333334</v>
      </c>
      <c r="F18" s="23">
        <f t="shared" si="1"/>
        <v>0.20763888888888882</v>
      </c>
      <c r="G18" s="24" t="s">
        <v>125</v>
      </c>
      <c r="H18" s="18">
        <f t="shared" si="2"/>
        <v>0.4010416666666667</v>
      </c>
      <c r="I18" s="18">
        <f t="shared" si="4"/>
        <v>0.2536990508096036</v>
      </c>
      <c r="J18" s="74">
        <v>69</v>
      </c>
      <c r="K18" s="155">
        <f t="shared" si="3"/>
        <v>1.0147962032384144</v>
      </c>
    </row>
    <row r="19" spans="1:11" ht="20.25" customHeight="1">
      <c r="A19" s="82"/>
      <c r="B19" s="5" t="s">
        <v>49</v>
      </c>
      <c r="C19" s="22">
        <v>0.3888888888888889</v>
      </c>
      <c r="D19" s="21">
        <f t="shared" si="0"/>
        <v>0.4763888888888888</v>
      </c>
      <c r="E19" s="21">
        <v>0.8652777777777777</v>
      </c>
      <c r="F19" s="23">
        <f t="shared" si="1"/>
        <v>0.21666666666666667</v>
      </c>
      <c r="G19" s="24" t="s">
        <v>126</v>
      </c>
      <c r="H19" s="18">
        <f t="shared" si="2"/>
        <v>0.43263888888888885</v>
      </c>
      <c r="I19" s="18">
        <f t="shared" si="4"/>
        <v>0.27184533780011166</v>
      </c>
      <c r="J19" s="74">
        <v>73</v>
      </c>
      <c r="K19" s="155">
        <f t="shared" si="3"/>
        <v>1.0873813512004467</v>
      </c>
    </row>
    <row r="20" spans="1:11" ht="20.25" customHeight="1">
      <c r="A20" s="82"/>
      <c r="B20" s="5" t="s">
        <v>37</v>
      </c>
      <c r="C20" s="22">
        <v>0.3840277777777778</v>
      </c>
      <c r="D20" s="21">
        <f t="shared" si="0"/>
        <v>0.4694444444444445</v>
      </c>
      <c r="E20" s="21">
        <v>0.8534722222222223</v>
      </c>
      <c r="F20" s="23">
        <f t="shared" si="1"/>
        <v>0.2222222222222222</v>
      </c>
      <c r="G20" s="24" t="s">
        <v>124</v>
      </c>
      <c r="H20" s="18">
        <f t="shared" si="2"/>
        <v>0.42673611111111115</v>
      </c>
      <c r="I20" s="18">
        <f t="shared" si="4"/>
        <v>0.2702749860413177</v>
      </c>
      <c r="J20" s="74">
        <v>72</v>
      </c>
      <c r="K20" s="155">
        <f t="shared" si="3"/>
        <v>1.0810999441652709</v>
      </c>
    </row>
    <row r="21" spans="1:10" ht="20.25" customHeight="1">
      <c r="A21" s="82"/>
      <c r="B21" s="5" t="s">
        <v>101</v>
      </c>
      <c r="C21" s="22">
        <v>0.3076388888888889</v>
      </c>
      <c r="D21" s="21" t="s">
        <v>1</v>
      </c>
      <c r="E21" s="21" t="s">
        <v>1</v>
      </c>
      <c r="F21" s="23" t="s">
        <v>1</v>
      </c>
      <c r="G21" s="25" t="s">
        <v>109</v>
      </c>
      <c r="H21" s="18" t="s">
        <v>1</v>
      </c>
      <c r="I21" s="18" t="s">
        <v>1</v>
      </c>
      <c r="J21" s="74"/>
    </row>
    <row r="22" spans="1:10" ht="20.25" customHeight="1">
      <c r="A22" s="82"/>
      <c r="B22" s="5"/>
      <c r="C22" s="22"/>
      <c r="D22" s="21"/>
      <c r="E22" s="21"/>
      <c r="F22" s="23"/>
      <c r="G22" s="24"/>
      <c r="H22" s="18"/>
      <c r="I22" s="18"/>
      <c r="J22" s="74"/>
    </row>
    <row r="23" spans="1:10" ht="20.25" customHeight="1" thickBot="1">
      <c r="A23" s="82"/>
      <c r="B23" s="70" t="s">
        <v>76</v>
      </c>
      <c r="C23" s="43" t="s">
        <v>10</v>
      </c>
      <c r="D23" s="29"/>
      <c r="E23" s="29"/>
      <c r="F23" s="29"/>
      <c r="G23" s="156" t="s">
        <v>4</v>
      </c>
      <c r="H23" s="29"/>
      <c r="I23" s="41" t="s">
        <v>6</v>
      </c>
      <c r="J23" s="78" t="s">
        <v>48</v>
      </c>
    </row>
    <row r="24" spans="1:10" ht="20.25" customHeight="1" thickTop="1">
      <c r="A24" s="82"/>
      <c r="B24" s="5" t="s">
        <v>100</v>
      </c>
      <c r="C24" s="17">
        <v>0.28125</v>
      </c>
      <c r="D24" s="12"/>
      <c r="E24" s="12"/>
      <c r="F24" s="13"/>
      <c r="G24" s="25">
        <v>0.5597222222222222</v>
      </c>
      <c r="H24" s="6"/>
      <c r="I24" s="18">
        <f>+(G24/3000)*1000</f>
        <v>0.1865740740740741</v>
      </c>
      <c r="J24" s="74">
        <v>4</v>
      </c>
    </row>
    <row r="25" spans="1:10" ht="20.25" customHeight="1">
      <c r="A25" s="82"/>
      <c r="B25" s="5" t="s">
        <v>81</v>
      </c>
      <c r="C25" s="22">
        <v>0.28125</v>
      </c>
      <c r="D25" s="21"/>
      <c r="E25" s="21"/>
      <c r="F25" s="23"/>
      <c r="G25" s="24">
        <v>0.579861111111111</v>
      </c>
      <c r="H25" s="18"/>
      <c r="I25" s="18">
        <f>+(G25/3000)*1000</f>
        <v>0.193287037037037</v>
      </c>
      <c r="J25" s="74">
        <v>5</v>
      </c>
    </row>
    <row r="26" spans="1:10" ht="20.25" customHeight="1">
      <c r="A26" s="82"/>
      <c r="B26" s="5" t="s">
        <v>102</v>
      </c>
      <c r="C26" s="22">
        <v>0.2986111111111111</v>
      </c>
      <c r="D26" s="21"/>
      <c r="E26" s="21"/>
      <c r="F26" s="23"/>
      <c r="G26" s="24">
        <v>0.5916666666666667</v>
      </c>
      <c r="H26" s="18"/>
      <c r="I26" s="18">
        <f>+(G26/3000)*1000</f>
        <v>0.19722222222222222</v>
      </c>
      <c r="J26" s="74">
        <v>7</v>
      </c>
    </row>
    <row r="27" spans="1:10" ht="20.25" customHeight="1">
      <c r="A27" s="82"/>
      <c r="B27" s="5" t="s">
        <v>103</v>
      </c>
      <c r="C27" s="22">
        <v>0.325</v>
      </c>
      <c r="D27" s="21"/>
      <c r="E27" s="21"/>
      <c r="F27" s="23"/>
      <c r="G27" s="24">
        <v>0.6305555555555555</v>
      </c>
      <c r="H27" s="18"/>
      <c r="I27" s="18">
        <f>+(G27/3000)*1000</f>
        <v>0.2101851851851852</v>
      </c>
      <c r="J27" s="74">
        <v>17</v>
      </c>
    </row>
    <row r="28" spans="1:10" ht="20.25" customHeight="1">
      <c r="A28" s="82"/>
      <c r="B28" s="5" t="s">
        <v>116</v>
      </c>
      <c r="C28" s="22">
        <v>0.3819444444444444</v>
      </c>
      <c r="D28" s="21"/>
      <c r="E28" s="21"/>
      <c r="F28" s="23"/>
      <c r="G28" s="24">
        <v>0.8145833333333333</v>
      </c>
      <c r="H28" s="18"/>
      <c r="I28" s="18">
        <f>+(G28/3000)*1000</f>
        <v>0.27152777777777776</v>
      </c>
      <c r="J28" s="74">
        <v>39</v>
      </c>
    </row>
    <row r="29" spans="1:10" ht="20.25" customHeight="1">
      <c r="A29" s="82"/>
      <c r="B29" s="5"/>
      <c r="C29" s="22"/>
      <c r="D29" s="21"/>
      <c r="E29" s="21"/>
      <c r="F29" s="23"/>
      <c r="G29" s="24"/>
      <c r="H29" s="18"/>
      <c r="I29" s="18"/>
      <c r="J29" s="74"/>
    </row>
    <row r="30" spans="1:10" ht="20.25" customHeight="1">
      <c r="A30" s="94"/>
      <c r="B30" s="5" t="s">
        <v>1</v>
      </c>
      <c r="C30" s="22"/>
      <c r="D30" s="21"/>
      <c r="E30" s="21"/>
      <c r="F30" s="23"/>
      <c r="G30" s="25"/>
      <c r="H30" s="18"/>
      <c r="I30" s="18"/>
      <c r="J30" s="74"/>
    </row>
    <row r="31" spans="2:10" ht="13.5" thickBot="1">
      <c r="B31" s="14"/>
      <c r="C31" s="54"/>
      <c r="D31" s="9"/>
      <c r="E31" s="9"/>
      <c r="F31" s="10"/>
      <c r="G31" s="55"/>
      <c r="H31" s="9"/>
      <c r="I31" s="9"/>
      <c r="J31" s="80"/>
    </row>
    <row r="32" ht="13.5" thickTop="1"/>
  </sheetData>
  <printOptions/>
  <pageMargins left="0.5" right="0.5" top="0.5" bottom="0.5" header="0.5" footer="0.5"/>
  <pageSetup fitToHeight="1" fitToWidth="1"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5"/>
  <sheetViews>
    <sheetView workbookViewId="0" topLeftCell="B1">
      <selection activeCell="M6" sqref="M6:M8"/>
    </sheetView>
  </sheetViews>
  <sheetFormatPr defaultColWidth="9.140625" defaultRowHeight="12.75"/>
  <cols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  <col min="13" max="13" width="10.140625" style="0" customWidth="1"/>
  </cols>
  <sheetData>
    <row r="2" ht="13.5" thickBot="1"/>
    <row r="3" spans="2:12" ht="16.5" thickTop="1">
      <c r="B3" s="57" t="s">
        <v>66</v>
      </c>
      <c r="C3" s="46" t="s">
        <v>33</v>
      </c>
      <c r="D3" s="46"/>
      <c r="E3" s="46"/>
      <c r="F3" s="46"/>
      <c r="G3" s="46"/>
      <c r="H3" s="47"/>
      <c r="I3" s="58" t="s">
        <v>121</v>
      </c>
      <c r="J3" s="46"/>
      <c r="K3" s="95"/>
      <c r="L3" s="50"/>
    </row>
    <row r="4" spans="2:13" ht="15.75">
      <c r="B4" s="59" t="s">
        <v>123</v>
      </c>
      <c r="C4" s="2"/>
      <c r="D4" s="2"/>
      <c r="E4" s="2"/>
      <c r="F4" s="30" t="s">
        <v>1</v>
      </c>
      <c r="G4" s="2"/>
      <c r="H4" s="3"/>
      <c r="I4" s="39" t="s">
        <v>122</v>
      </c>
      <c r="J4" s="2"/>
      <c r="K4" s="2"/>
      <c r="L4" s="52"/>
      <c r="M4" s="15"/>
    </row>
    <row r="5" spans="2:13" ht="12.75" customHeight="1">
      <c r="B5" s="59"/>
      <c r="C5" s="2"/>
      <c r="D5" s="2"/>
      <c r="E5" s="2"/>
      <c r="F5" s="30"/>
      <c r="G5" s="2" t="s">
        <v>1</v>
      </c>
      <c r="H5" s="3"/>
      <c r="I5" s="39"/>
      <c r="J5" s="2"/>
      <c r="K5" s="2"/>
      <c r="L5" s="52"/>
      <c r="M5" s="15"/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73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 t="s">
        <v>113</v>
      </c>
    </row>
    <row r="7" spans="1:13" ht="21.75" customHeight="1" thickTop="1">
      <c r="A7" s="82"/>
      <c r="B7" s="5" t="s">
        <v>18</v>
      </c>
      <c r="C7" s="32">
        <v>0.2263888888888889</v>
      </c>
      <c r="D7" s="21">
        <f aca="true" t="shared" si="0" ref="D7:D12">+E7-C7</f>
        <v>0.22222222222222224</v>
      </c>
      <c r="E7" s="34">
        <v>0.4486111111111111</v>
      </c>
      <c r="F7" s="21">
        <f aca="true" t="shared" si="1" ref="F7:F12">+G7-E7</f>
        <v>0.2458333333333334</v>
      </c>
      <c r="G7" s="34">
        <v>0.6944444444444445</v>
      </c>
      <c r="H7" s="97">
        <f aca="true" t="shared" si="2" ref="H7:H12">+AVERAGE(D7,F7)</f>
        <v>0.23402777777777783</v>
      </c>
      <c r="I7" s="31">
        <v>0.7256944444444445</v>
      </c>
      <c r="J7" s="6">
        <f aca="true" t="shared" si="3" ref="J7:J12">AVERAGE(F7,D7,C7)</f>
        <v>0.2314814814814815</v>
      </c>
      <c r="K7" s="6">
        <f aca="true" t="shared" si="4" ref="K7:K12">(+I7/5081)*1000</f>
        <v>0.14282512191388397</v>
      </c>
      <c r="L7" s="84">
        <v>2</v>
      </c>
      <c r="M7" s="155">
        <f aca="true" t="shared" si="5" ref="M7:M12">(+I7/5081)*5000</f>
        <v>0.7141256095694198</v>
      </c>
    </row>
    <row r="8" spans="1:13" ht="21.75" customHeight="1">
      <c r="A8" s="82"/>
      <c r="B8" s="5" t="s">
        <v>27</v>
      </c>
      <c r="C8" s="22">
        <v>0.22847222222222222</v>
      </c>
      <c r="D8" s="21">
        <f t="shared" si="0"/>
        <v>0.2381944444444444</v>
      </c>
      <c r="E8" s="6">
        <v>0.4666666666666666</v>
      </c>
      <c r="F8" s="21">
        <f t="shared" si="1"/>
        <v>0.2618055555555557</v>
      </c>
      <c r="G8" s="6">
        <v>0.7284722222222223</v>
      </c>
      <c r="H8" s="23">
        <f t="shared" si="2"/>
        <v>0.25000000000000006</v>
      </c>
      <c r="I8" s="25">
        <v>0.7590277777777777</v>
      </c>
      <c r="J8" s="6">
        <f t="shared" si="3"/>
        <v>0.2428240740740741</v>
      </c>
      <c r="K8" s="6">
        <f t="shared" si="4"/>
        <v>0.14938551028887576</v>
      </c>
      <c r="L8" s="84">
        <v>4</v>
      </c>
      <c r="M8" s="155">
        <f t="shared" si="5"/>
        <v>0.7469275514443787</v>
      </c>
    </row>
    <row r="9" spans="1:13" ht="21.75" customHeight="1">
      <c r="A9" s="82"/>
      <c r="B9" s="5" t="s">
        <v>51</v>
      </c>
      <c r="C9" s="22">
        <v>0.2347222222222222</v>
      </c>
      <c r="D9" s="21">
        <f t="shared" si="0"/>
        <v>0.25277777777777777</v>
      </c>
      <c r="E9" s="6">
        <v>0.4875</v>
      </c>
      <c r="F9" s="21">
        <f t="shared" si="1"/>
        <v>0.2673611111111111</v>
      </c>
      <c r="G9" s="6">
        <v>0.7548611111111111</v>
      </c>
      <c r="H9" s="23">
        <f t="shared" si="2"/>
        <v>0.26006944444444446</v>
      </c>
      <c r="I9" s="25">
        <v>0.7840277777777778</v>
      </c>
      <c r="J9" s="6">
        <f t="shared" si="3"/>
        <v>0.2516203703703704</v>
      </c>
      <c r="K9" s="6">
        <f t="shared" si="4"/>
        <v>0.1543058015701196</v>
      </c>
      <c r="L9" s="84">
        <v>11</v>
      </c>
      <c r="M9" s="155">
        <f t="shared" si="5"/>
        <v>0.7715290078505981</v>
      </c>
    </row>
    <row r="10" spans="1:13" ht="21.75" customHeight="1">
      <c r="A10" s="82"/>
      <c r="B10" s="5" t="s">
        <v>55</v>
      </c>
      <c r="C10" s="22">
        <v>0.2347222222222222</v>
      </c>
      <c r="D10" s="21">
        <f t="shared" si="0"/>
        <v>0.25416666666666665</v>
      </c>
      <c r="E10" s="6">
        <v>0.4888888888888889</v>
      </c>
      <c r="F10" s="21">
        <f t="shared" si="1"/>
        <v>0.26875</v>
      </c>
      <c r="G10" s="6">
        <v>0.7576388888888889</v>
      </c>
      <c r="H10" s="23">
        <f t="shared" si="2"/>
        <v>0.26145833333333335</v>
      </c>
      <c r="I10" s="25">
        <v>0.7888888888888889</v>
      </c>
      <c r="J10" s="6">
        <f t="shared" si="3"/>
        <v>0.25254629629629627</v>
      </c>
      <c r="K10" s="6">
        <f t="shared" si="4"/>
        <v>0.15526252487480594</v>
      </c>
      <c r="L10" s="84">
        <v>13</v>
      </c>
      <c r="M10" s="155">
        <f t="shared" si="5"/>
        <v>0.7763126243740296</v>
      </c>
    </row>
    <row r="11" spans="1:13" ht="21.75" customHeight="1">
      <c r="A11" s="82"/>
      <c r="B11" s="5" t="s">
        <v>21</v>
      </c>
      <c r="C11" s="22">
        <v>0.23125</v>
      </c>
      <c r="D11" s="21">
        <f t="shared" si="0"/>
        <v>0.24861111111111112</v>
      </c>
      <c r="E11" s="6">
        <v>0.4798611111111111</v>
      </c>
      <c r="F11" s="21">
        <f t="shared" si="1"/>
        <v>0.27777777777777773</v>
      </c>
      <c r="G11" s="6">
        <v>0.7576388888888889</v>
      </c>
      <c r="H11" s="23">
        <f t="shared" si="2"/>
        <v>0.2631944444444444</v>
      </c>
      <c r="I11" s="25">
        <v>0.7951388888888888</v>
      </c>
      <c r="J11" s="6">
        <f t="shared" si="3"/>
        <v>0.25254629629629627</v>
      </c>
      <c r="K11" s="6">
        <f t="shared" si="4"/>
        <v>0.15649259769511686</v>
      </c>
      <c r="L11" s="84">
        <v>15</v>
      </c>
      <c r="M11" s="155">
        <f t="shared" si="5"/>
        <v>0.7824629884755843</v>
      </c>
    </row>
    <row r="12" spans="1:13" ht="21.75" customHeight="1">
      <c r="A12" s="82"/>
      <c r="B12" s="5" t="s">
        <v>119</v>
      </c>
      <c r="C12" s="22">
        <v>0.24513888888888888</v>
      </c>
      <c r="D12" s="21">
        <f t="shared" si="0"/>
        <v>0.2666666666666666</v>
      </c>
      <c r="E12" s="6">
        <v>0.5118055555555555</v>
      </c>
      <c r="F12" s="21">
        <f t="shared" si="1"/>
        <v>0.2798611111111111</v>
      </c>
      <c r="G12" s="6">
        <v>0.7916666666666666</v>
      </c>
      <c r="H12" s="23">
        <f t="shared" si="2"/>
        <v>0.27326388888888886</v>
      </c>
      <c r="I12" s="24">
        <v>0.8173611111111111</v>
      </c>
      <c r="J12" s="6">
        <f t="shared" si="3"/>
        <v>0.2638888888888889</v>
      </c>
      <c r="K12" s="6">
        <f t="shared" si="4"/>
        <v>0.1608661899451114</v>
      </c>
      <c r="L12" s="84">
        <v>19</v>
      </c>
      <c r="M12" s="155">
        <f t="shared" si="5"/>
        <v>0.8043309497255571</v>
      </c>
    </row>
    <row r="13" spans="1:13" ht="21.75" customHeight="1">
      <c r="A13" s="82"/>
      <c r="B13" s="5" t="s">
        <v>44</v>
      </c>
      <c r="C13" s="22" t="s">
        <v>88</v>
      </c>
      <c r="D13" s="21"/>
      <c r="E13" s="6"/>
      <c r="F13" s="21"/>
      <c r="G13" s="6"/>
      <c r="H13" s="23"/>
      <c r="I13" s="25"/>
      <c r="J13" s="6"/>
      <c r="K13" s="6"/>
      <c r="L13" s="84" t="s">
        <v>1</v>
      </c>
      <c r="M13" s="16"/>
    </row>
    <row r="14" spans="2:13" ht="15.75">
      <c r="B14" s="5"/>
      <c r="C14" s="22"/>
      <c r="D14" s="21"/>
      <c r="E14" s="6"/>
      <c r="F14" s="21"/>
      <c r="G14" s="6"/>
      <c r="H14" s="23"/>
      <c r="I14" s="25"/>
      <c r="J14" s="6"/>
      <c r="K14" s="6"/>
      <c r="L14" s="53"/>
      <c r="M14" s="16"/>
    </row>
    <row r="15" spans="2:13" ht="16.5" thickBot="1">
      <c r="B15" s="70" t="s">
        <v>20</v>
      </c>
      <c r="C15" s="65" t="s">
        <v>10</v>
      </c>
      <c r="D15" s="65" t="s">
        <v>3</v>
      </c>
      <c r="E15" s="27" t="s">
        <v>15</v>
      </c>
      <c r="F15" s="66" t="s">
        <v>32</v>
      </c>
      <c r="G15" s="26"/>
      <c r="H15" s="28"/>
      <c r="I15" s="67" t="s">
        <v>4</v>
      </c>
      <c r="J15" s="29" t="s">
        <v>5</v>
      </c>
      <c r="K15" s="36" t="s">
        <v>6</v>
      </c>
      <c r="L15" s="61" t="s">
        <v>48</v>
      </c>
      <c r="M15" s="15" t="s">
        <v>113</v>
      </c>
    </row>
    <row r="16" spans="1:13" ht="18.75" customHeight="1" thickTop="1">
      <c r="A16" s="82"/>
      <c r="B16" s="5" t="s">
        <v>120</v>
      </c>
      <c r="C16" s="22">
        <v>0.2340277777777778</v>
      </c>
      <c r="D16" s="21">
        <f aca="true" t="shared" si="6" ref="D16:D29">+E16-C16</f>
        <v>0.27083333333333326</v>
      </c>
      <c r="E16" s="6">
        <v>0.5048611111111111</v>
      </c>
      <c r="F16" s="21"/>
      <c r="G16" s="6"/>
      <c r="H16" s="13"/>
      <c r="I16" s="25">
        <v>0.6340277777777777</v>
      </c>
      <c r="J16" s="6">
        <f aca="true" t="shared" si="7" ref="J16:J29">AVERAGE(F16,D16,C16)</f>
        <v>0.25243055555555555</v>
      </c>
      <c r="K16" s="6">
        <f aca="true" t="shared" si="8" ref="K16:K29">(+I16/3980)*1000</f>
        <v>0.1593034617532105</v>
      </c>
      <c r="L16" s="74">
        <v>1</v>
      </c>
      <c r="M16" s="155">
        <f>(+I16/3980)*4000</f>
        <v>0.637213847012842</v>
      </c>
    </row>
    <row r="17" spans="1:13" ht="18.75" customHeight="1">
      <c r="A17" s="82"/>
      <c r="B17" s="5" t="s">
        <v>43</v>
      </c>
      <c r="C17" s="22">
        <v>0.25</v>
      </c>
      <c r="D17" s="21">
        <f t="shared" si="6"/>
        <v>0.2826388888888889</v>
      </c>
      <c r="E17" s="6">
        <v>0.5326388888888889</v>
      </c>
      <c r="F17" s="21"/>
      <c r="G17" s="6"/>
      <c r="H17" s="13"/>
      <c r="I17" s="25">
        <v>0.6652777777777777</v>
      </c>
      <c r="J17" s="6">
        <f t="shared" si="7"/>
        <v>0.26631944444444444</v>
      </c>
      <c r="K17" s="6">
        <f t="shared" si="8"/>
        <v>0.16715522054718035</v>
      </c>
      <c r="L17" s="74">
        <v>3</v>
      </c>
      <c r="M17" s="155">
        <f>(+I17/3980)*4000</f>
        <v>0.6686208821887214</v>
      </c>
    </row>
    <row r="18" spans="1:13" ht="18.75" customHeight="1">
      <c r="A18" s="82"/>
      <c r="B18" s="5" t="s">
        <v>70</v>
      </c>
      <c r="C18" s="22">
        <v>0.2548611111111111</v>
      </c>
      <c r="D18" s="21">
        <f t="shared" si="6"/>
        <v>0.2798611111111111</v>
      </c>
      <c r="E18" s="6">
        <v>0.5347222222222222</v>
      </c>
      <c r="F18" s="21"/>
      <c r="G18" s="6"/>
      <c r="H18" s="13"/>
      <c r="I18" s="25">
        <v>0.6659722222222222</v>
      </c>
      <c r="J18" s="6">
        <f t="shared" si="7"/>
        <v>0.2673611111111111</v>
      </c>
      <c r="K18" s="6">
        <f t="shared" si="8"/>
        <v>0.16732970407593523</v>
      </c>
      <c r="L18" s="74">
        <v>5</v>
      </c>
      <c r="M18" s="155">
        <f aca="true" t="shared" si="9" ref="M18:M29">(+I18/3980)*4000</f>
        <v>0.6693188163037409</v>
      </c>
    </row>
    <row r="19" spans="1:13" ht="18.75" customHeight="1">
      <c r="A19" s="82"/>
      <c r="B19" s="5" t="s">
        <v>45</v>
      </c>
      <c r="C19" s="22">
        <v>0.25972222222222224</v>
      </c>
      <c r="D19" s="21">
        <f t="shared" si="6"/>
        <v>0.27777777777777773</v>
      </c>
      <c r="E19" s="6">
        <v>0.5375</v>
      </c>
      <c r="F19" s="21"/>
      <c r="G19" s="6"/>
      <c r="H19" s="13"/>
      <c r="I19" s="25">
        <v>0.6694444444444444</v>
      </c>
      <c r="J19" s="6">
        <f t="shared" si="7"/>
        <v>0.26875</v>
      </c>
      <c r="K19" s="6">
        <f t="shared" si="8"/>
        <v>0.16820212171970964</v>
      </c>
      <c r="L19" s="74">
        <v>6</v>
      </c>
      <c r="M19" s="155">
        <f t="shared" si="9"/>
        <v>0.6728084868788385</v>
      </c>
    </row>
    <row r="20" spans="1:13" ht="18.75" customHeight="1">
      <c r="A20" s="82"/>
      <c r="B20" s="5" t="s">
        <v>60</v>
      </c>
      <c r="C20" s="22">
        <v>0.2590277777777778</v>
      </c>
      <c r="D20" s="21">
        <f t="shared" si="6"/>
        <v>0.2916666666666667</v>
      </c>
      <c r="E20" s="6">
        <v>0.5506944444444445</v>
      </c>
      <c r="F20" s="21"/>
      <c r="G20" s="6"/>
      <c r="H20" s="13"/>
      <c r="I20" s="25">
        <v>0.686111111111111</v>
      </c>
      <c r="J20" s="6">
        <f t="shared" si="7"/>
        <v>0.27534722222222224</v>
      </c>
      <c r="K20" s="6">
        <f t="shared" si="8"/>
        <v>0.1723897264098269</v>
      </c>
      <c r="L20" s="74">
        <v>9</v>
      </c>
      <c r="M20" s="155">
        <f t="shared" si="9"/>
        <v>0.6895589056393076</v>
      </c>
    </row>
    <row r="21" spans="1:13" ht="18.75" customHeight="1">
      <c r="A21" s="82"/>
      <c r="B21" s="5" t="s">
        <v>64</v>
      </c>
      <c r="C21" s="22">
        <v>0.25416666666666665</v>
      </c>
      <c r="D21" s="21">
        <f t="shared" si="6"/>
        <v>0.2944444444444444</v>
      </c>
      <c r="E21" s="6">
        <v>0.548611111111111</v>
      </c>
      <c r="F21" s="21"/>
      <c r="G21" s="6"/>
      <c r="H21" s="13"/>
      <c r="I21" s="25">
        <v>0.6881944444444444</v>
      </c>
      <c r="J21" s="6">
        <f t="shared" si="7"/>
        <v>0.2743055555555555</v>
      </c>
      <c r="K21" s="6">
        <f t="shared" si="8"/>
        <v>0.17291317699609157</v>
      </c>
      <c r="L21" s="74">
        <v>10</v>
      </c>
      <c r="M21" s="155">
        <f t="shared" si="9"/>
        <v>0.6916527079843663</v>
      </c>
    </row>
    <row r="22" spans="1:13" ht="18.75" customHeight="1">
      <c r="A22" s="82"/>
      <c r="B22" s="5" t="s">
        <v>79</v>
      </c>
      <c r="C22" s="22">
        <v>0.26319444444444445</v>
      </c>
      <c r="D22" s="21">
        <f t="shared" si="6"/>
        <v>0.29305555555555557</v>
      </c>
      <c r="E22" s="6">
        <v>0.55625</v>
      </c>
      <c r="F22" s="21"/>
      <c r="G22" s="6"/>
      <c r="H22" s="13"/>
      <c r="I22" s="25">
        <v>0.6944444444444445</v>
      </c>
      <c r="J22" s="6">
        <f t="shared" si="7"/>
        <v>0.278125</v>
      </c>
      <c r="K22" s="6">
        <f t="shared" si="8"/>
        <v>0.17448352875488557</v>
      </c>
      <c r="L22" s="74">
        <v>11</v>
      </c>
      <c r="M22" s="155">
        <f t="shared" si="9"/>
        <v>0.6979341150195423</v>
      </c>
    </row>
    <row r="23" spans="1:13" ht="18.75" customHeight="1">
      <c r="A23" s="82"/>
      <c r="B23" s="5" t="s">
        <v>47</v>
      </c>
      <c r="C23" s="22"/>
      <c r="D23" s="21">
        <f t="shared" si="6"/>
        <v>0.5666666666666667</v>
      </c>
      <c r="E23" s="6">
        <v>0.5666666666666667</v>
      </c>
      <c r="F23" s="21"/>
      <c r="G23" s="6"/>
      <c r="H23" s="13"/>
      <c r="I23" s="25">
        <v>0.7069444444444444</v>
      </c>
      <c r="J23" s="6">
        <f t="shared" si="7"/>
        <v>0.5666666666666667</v>
      </c>
      <c r="K23" s="6">
        <f t="shared" si="8"/>
        <v>0.17762423227247345</v>
      </c>
      <c r="L23" s="74">
        <v>16</v>
      </c>
      <c r="M23" s="155">
        <f t="shared" si="9"/>
        <v>0.7104969290898938</v>
      </c>
    </row>
    <row r="24" spans="1:13" ht="18.75" customHeight="1">
      <c r="A24" s="82"/>
      <c r="B24" s="5" t="s">
        <v>63</v>
      </c>
      <c r="C24" s="22">
        <v>0.2590277777777778</v>
      </c>
      <c r="D24" s="21">
        <f t="shared" si="6"/>
        <v>0.30902777777777773</v>
      </c>
      <c r="E24" s="6">
        <v>0.5680555555555555</v>
      </c>
      <c r="F24" s="21"/>
      <c r="G24" s="6"/>
      <c r="H24" s="13"/>
      <c r="I24" s="25">
        <v>0.7104166666666667</v>
      </c>
      <c r="J24" s="6">
        <f t="shared" si="7"/>
        <v>0.28402777777777777</v>
      </c>
      <c r="K24" s="6">
        <f t="shared" si="8"/>
        <v>0.1784966499162479</v>
      </c>
      <c r="L24" s="74">
        <v>18</v>
      </c>
      <c r="M24" s="155">
        <f t="shared" si="9"/>
        <v>0.7139865996649916</v>
      </c>
    </row>
    <row r="25" spans="1:13" ht="18.75" customHeight="1">
      <c r="A25" s="82"/>
      <c r="B25" s="5" t="s">
        <v>46</v>
      </c>
      <c r="C25" s="22">
        <v>0.2722222222222222</v>
      </c>
      <c r="D25" s="21">
        <f t="shared" si="6"/>
        <v>0.31111111111111117</v>
      </c>
      <c r="E25" s="6">
        <v>0.5833333333333334</v>
      </c>
      <c r="F25" s="21"/>
      <c r="G25" s="6"/>
      <c r="H25" s="13"/>
      <c r="I25" s="25">
        <v>0.7291666666666666</v>
      </c>
      <c r="J25" s="6">
        <f t="shared" si="7"/>
        <v>0.2916666666666667</v>
      </c>
      <c r="K25" s="6">
        <f t="shared" si="8"/>
        <v>0.1832077051926298</v>
      </c>
      <c r="L25" s="74">
        <v>20</v>
      </c>
      <c r="M25" s="155">
        <f t="shared" si="9"/>
        <v>0.7328308207705192</v>
      </c>
    </row>
    <row r="26" spans="1:13" ht="18.75" customHeight="1">
      <c r="A26" s="82"/>
      <c r="B26" s="5" t="s">
        <v>62</v>
      </c>
      <c r="C26" s="22">
        <v>0.2708333333333333</v>
      </c>
      <c r="D26" s="21">
        <f t="shared" si="6"/>
        <v>0.3145833333333334</v>
      </c>
      <c r="E26" s="6">
        <v>0.5854166666666667</v>
      </c>
      <c r="F26" s="21"/>
      <c r="G26" s="6"/>
      <c r="H26" s="13"/>
      <c r="I26" s="25">
        <v>0.7375</v>
      </c>
      <c r="J26" s="6">
        <f t="shared" si="7"/>
        <v>0.29270833333333335</v>
      </c>
      <c r="K26" s="6">
        <f t="shared" si="8"/>
        <v>0.18530150753768845</v>
      </c>
      <c r="L26" s="74">
        <v>21</v>
      </c>
      <c r="M26" s="155">
        <f t="shared" si="9"/>
        <v>0.7412060301507538</v>
      </c>
    </row>
    <row r="27" spans="1:13" ht="18.75" customHeight="1">
      <c r="A27" s="82"/>
      <c r="B27" s="5" t="s">
        <v>74</v>
      </c>
      <c r="C27" s="22">
        <v>0.2972222222222222</v>
      </c>
      <c r="D27" s="21">
        <f t="shared" si="6"/>
        <v>0.3333333333333333</v>
      </c>
      <c r="E27" s="6">
        <v>0.6305555555555555</v>
      </c>
      <c r="F27" s="21"/>
      <c r="G27" s="6"/>
      <c r="H27" s="13"/>
      <c r="I27" s="25">
        <v>0.779861111111111</v>
      </c>
      <c r="J27" s="6">
        <f t="shared" si="7"/>
        <v>0.31527777777777777</v>
      </c>
      <c r="K27" s="6">
        <f t="shared" si="8"/>
        <v>0.19594500279173643</v>
      </c>
      <c r="L27" s="74">
        <v>27</v>
      </c>
      <c r="M27" s="155">
        <f t="shared" si="9"/>
        <v>0.7837800111669457</v>
      </c>
    </row>
    <row r="28" spans="1:13" ht="18.75" customHeight="1">
      <c r="A28" s="82"/>
      <c r="B28" s="5" t="s">
        <v>108</v>
      </c>
      <c r="C28" s="22">
        <v>0.3215277777777778</v>
      </c>
      <c r="D28" s="21">
        <f t="shared" si="6"/>
        <v>0.35208333333333336</v>
      </c>
      <c r="E28" s="6">
        <v>0.6736111111111112</v>
      </c>
      <c r="F28" s="21"/>
      <c r="G28" s="6"/>
      <c r="H28" s="13"/>
      <c r="I28" s="25">
        <v>0.8361111111111111</v>
      </c>
      <c r="J28" s="6">
        <f t="shared" si="7"/>
        <v>0.3368055555555556</v>
      </c>
      <c r="K28" s="6">
        <f t="shared" si="8"/>
        <v>0.2100781686208822</v>
      </c>
      <c r="L28" s="74">
        <v>35</v>
      </c>
      <c r="M28" s="155">
        <f t="shared" si="9"/>
        <v>0.8403126744835288</v>
      </c>
    </row>
    <row r="29" spans="1:13" ht="18.75" customHeight="1">
      <c r="A29" s="82"/>
      <c r="B29" s="5" t="s">
        <v>25</v>
      </c>
      <c r="C29" s="22">
        <v>0.3</v>
      </c>
      <c r="D29" s="21">
        <f t="shared" si="6"/>
        <v>0.3854166666666667</v>
      </c>
      <c r="E29" s="6">
        <v>0.6854166666666667</v>
      </c>
      <c r="F29" s="21"/>
      <c r="G29" s="6"/>
      <c r="H29" s="13"/>
      <c r="I29" s="25">
        <v>0.8694444444444445</v>
      </c>
      <c r="J29" s="6">
        <f t="shared" si="7"/>
        <v>0.34270833333333334</v>
      </c>
      <c r="K29" s="6">
        <f t="shared" si="8"/>
        <v>0.2184533780011167</v>
      </c>
      <c r="L29" s="74">
        <v>39</v>
      </c>
      <c r="M29" s="155">
        <f t="shared" si="9"/>
        <v>0.8738135120044668</v>
      </c>
    </row>
    <row r="30" spans="1:12" ht="18.75" customHeight="1">
      <c r="A30" s="82"/>
      <c r="B30" s="5" t="s">
        <v>1</v>
      </c>
      <c r="C30" s="22"/>
      <c r="D30" s="21"/>
      <c r="E30" s="6"/>
      <c r="F30" s="21"/>
      <c r="G30" s="6"/>
      <c r="H30" s="13"/>
      <c r="I30" s="25"/>
      <c r="J30" s="6"/>
      <c r="K30" s="6"/>
      <c r="L30" s="74"/>
    </row>
    <row r="31" spans="1:12" ht="11.25" customHeight="1" thickBot="1">
      <c r="A31" s="82"/>
      <c r="B31" s="5"/>
      <c r="C31" s="22"/>
      <c r="D31" s="21"/>
      <c r="E31" s="6"/>
      <c r="F31" s="21"/>
      <c r="G31" s="6"/>
      <c r="H31" s="13"/>
      <c r="I31" s="68"/>
      <c r="J31" s="6"/>
      <c r="K31" s="6"/>
      <c r="L31" s="74"/>
    </row>
    <row r="32" spans="1:12" ht="18.75" customHeight="1" thickBot="1" thickTop="1">
      <c r="A32" s="82"/>
      <c r="B32" s="92" t="s">
        <v>35</v>
      </c>
      <c r="C32" s="86" t="s">
        <v>10</v>
      </c>
      <c r="D32" s="86" t="s">
        <v>1</v>
      </c>
      <c r="E32" s="87" t="s">
        <v>1</v>
      </c>
      <c r="F32" s="88" t="s">
        <v>1</v>
      </c>
      <c r="G32" s="88"/>
      <c r="H32" s="89"/>
      <c r="I32" s="90" t="s">
        <v>4</v>
      </c>
      <c r="J32" s="93" t="s">
        <v>1</v>
      </c>
      <c r="K32" s="91" t="s">
        <v>1</v>
      </c>
      <c r="L32" s="96" t="s">
        <v>48</v>
      </c>
    </row>
    <row r="33" spans="1:12" ht="18.75" customHeight="1" thickTop="1">
      <c r="A33" s="82"/>
      <c r="B33" s="5" t="s">
        <v>68</v>
      </c>
      <c r="C33" s="22">
        <v>0.28611111111111115</v>
      </c>
      <c r="D33" s="21"/>
      <c r="E33" s="6"/>
      <c r="F33" s="21"/>
      <c r="G33" s="6"/>
      <c r="H33" s="13"/>
      <c r="I33" s="68">
        <v>0.5555555555555556</v>
      </c>
      <c r="J33" s="6"/>
      <c r="K33" s="6"/>
      <c r="L33" s="74">
        <v>7</v>
      </c>
    </row>
    <row r="34" spans="1:12" ht="18.75" customHeight="1">
      <c r="A34" s="82"/>
      <c r="B34" s="5" t="s">
        <v>107</v>
      </c>
      <c r="C34" s="22">
        <v>0.28958333333333336</v>
      </c>
      <c r="D34" s="21"/>
      <c r="E34" s="6"/>
      <c r="F34" s="21"/>
      <c r="G34" s="6"/>
      <c r="H34" s="13"/>
      <c r="I34" s="68">
        <v>0.5611111111111111</v>
      </c>
      <c r="J34" s="6"/>
      <c r="K34" s="6"/>
      <c r="L34" s="74">
        <v>8</v>
      </c>
    </row>
    <row r="35" spans="2:12" ht="13.5" thickBot="1">
      <c r="B35" s="14"/>
      <c r="C35" s="62" t="s">
        <v>1</v>
      </c>
      <c r="D35" s="63"/>
      <c r="E35" s="63"/>
      <c r="F35" s="63"/>
      <c r="G35" s="63"/>
      <c r="H35" s="11"/>
      <c r="I35" s="64"/>
      <c r="J35" s="63"/>
      <c r="K35" s="63"/>
      <c r="L35" s="56"/>
    </row>
    <row r="36" ht="13.5" thickTop="1"/>
  </sheetData>
  <printOptions/>
  <pageMargins left="0.5" right="0.5" top="0.5" bottom="0.5" header="0.5" footer="0.5"/>
  <pageSetup fitToHeight="1" fitToWidth="1" horizontalDpi="600" verticalDpi="6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1"/>
  <sheetViews>
    <sheetView workbookViewId="0" topLeftCell="B15">
      <selection activeCell="M6" sqref="M6:M7"/>
    </sheetView>
  </sheetViews>
  <sheetFormatPr defaultColWidth="9.140625" defaultRowHeight="12.75"/>
  <cols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</cols>
  <sheetData>
    <row r="2" ht="13.5" thickBot="1"/>
    <row r="3" spans="2:12" ht="16.5" thickTop="1">
      <c r="B3" s="57" t="s">
        <v>128</v>
      </c>
      <c r="C3" s="46" t="s">
        <v>52</v>
      </c>
      <c r="D3" s="46"/>
      <c r="E3" s="46"/>
      <c r="F3" s="46"/>
      <c r="G3" s="46"/>
      <c r="H3" s="47"/>
      <c r="I3" s="58" t="s">
        <v>121</v>
      </c>
      <c r="J3" s="46"/>
      <c r="K3" s="95"/>
      <c r="L3" s="50"/>
    </row>
    <row r="4" spans="2:13" ht="15.75">
      <c r="B4" s="59" t="s">
        <v>67</v>
      </c>
      <c r="C4" s="2" t="s">
        <v>135</v>
      </c>
      <c r="D4" s="2"/>
      <c r="E4" s="2"/>
      <c r="F4" s="30" t="s">
        <v>1</v>
      </c>
      <c r="G4" s="2"/>
      <c r="H4" s="3"/>
      <c r="I4" s="39" t="s">
        <v>1</v>
      </c>
      <c r="J4" s="2" t="s">
        <v>1</v>
      </c>
      <c r="K4" s="2"/>
      <c r="L4" s="52"/>
      <c r="M4" s="15"/>
    </row>
    <row r="5" spans="2:13" ht="12.75" customHeight="1">
      <c r="B5" s="59"/>
      <c r="C5" s="2"/>
      <c r="D5" s="2"/>
      <c r="E5" s="2"/>
      <c r="F5" s="30"/>
      <c r="G5" s="2" t="s">
        <v>1</v>
      </c>
      <c r="H5" s="3"/>
      <c r="I5" s="39"/>
      <c r="J5" s="2"/>
      <c r="K5" s="2"/>
      <c r="L5" s="52"/>
      <c r="M5" s="15"/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73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 t="s">
        <v>113</v>
      </c>
    </row>
    <row r="7" spans="1:13" ht="21.75" customHeight="1" thickTop="1">
      <c r="A7" s="82"/>
      <c r="B7" s="5" t="s">
        <v>18</v>
      </c>
      <c r="C7" s="32">
        <v>0.2222222222222222</v>
      </c>
      <c r="D7" s="71"/>
      <c r="E7" s="34"/>
      <c r="F7" s="21"/>
      <c r="G7" s="34"/>
      <c r="H7" s="97"/>
      <c r="I7" s="42">
        <v>0.7055555555555556</v>
      </c>
      <c r="J7" s="34">
        <f>(+I7/5081)*1600</f>
        <v>0.22217848629972228</v>
      </c>
      <c r="K7" s="6">
        <f aca="true" t="shared" si="0" ref="K7:K15">(+I7/5081)*1000</f>
        <v>0.13886155393732644</v>
      </c>
      <c r="L7" s="84">
        <v>4</v>
      </c>
      <c r="M7" s="155">
        <f aca="true" t="shared" si="1" ref="M7:M15">(+I7/5081)*5000</f>
        <v>0.6943077696866321</v>
      </c>
    </row>
    <row r="8" spans="1:13" ht="21.75" customHeight="1">
      <c r="A8" s="82"/>
      <c r="B8" s="5" t="s">
        <v>42</v>
      </c>
      <c r="C8" s="22">
        <v>0.2222222222222222</v>
      </c>
      <c r="D8" s="71"/>
      <c r="E8" s="6"/>
      <c r="F8" s="21"/>
      <c r="G8" s="6"/>
      <c r="H8" s="23"/>
      <c r="I8" s="25">
        <v>0.7097222222222223</v>
      </c>
      <c r="J8" s="6">
        <f aca="true" t="shared" si="2" ref="J8:J15">(+I8/5081)*1600</f>
        <v>0.22349056397472064</v>
      </c>
      <c r="K8" s="6">
        <f t="shared" si="0"/>
        <v>0.1396816024842004</v>
      </c>
      <c r="L8" s="72">
        <v>5</v>
      </c>
      <c r="M8" s="155">
        <f t="shared" si="1"/>
        <v>0.6984080124210019</v>
      </c>
    </row>
    <row r="9" spans="1:13" ht="21.75" customHeight="1">
      <c r="A9" s="82"/>
      <c r="B9" s="5" t="s">
        <v>27</v>
      </c>
      <c r="C9" s="22">
        <v>0.22291666666666665</v>
      </c>
      <c r="D9" s="71"/>
      <c r="E9" s="6"/>
      <c r="F9" s="21"/>
      <c r="G9" s="6"/>
      <c r="H9" s="23"/>
      <c r="I9" s="25">
        <v>0.7104166666666667</v>
      </c>
      <c r="J9" s="6">
        <f t="shared" si="2"/>
        <v>0.22370924358722039</v>
      </c>
      <c r="K9" s="6">
        <f t="shared" si="0"/>
        <v>0.13981827724201273</v>
      </c>
      <c r="L9" s="72">
        <v>6</v>
      </c>
      <c r="M9" s="155">
        <f t="shared" si="1"/>
        <v>0.6990913862100637</v>
      </c>
    </row>
    <row r="10" spans="1:13" ht="21.75" customHeight="1">
      <c r="A10" s="82"/>
      <c r="B10" s="5" t="s">
        <v>51</v>
      </c>
      <c r="C10" s="22">
        <v>0.22847222222222222</v>
      </c>
      <c r="D10" s="71"/>
      <c r="E10" s="6"/>
      <c r="F10" s="21"/>
      <c r="G10" s="6"/>
      <c r="H10" s="23"/>
      <c r="I10" s="25">
        <v>0.7409722222222223</v>
      </c>
      <c r="J10" s="6">
        <f t="shared" si="2"/>
        <v>0.23333114653720835</v>
      </c>
      <c r="K10" s="6">
        <f t="shared" si="0"/>
        <v>0.14583196658575523</v>
      </c>
      <c r="L10" s="72">
        <v>20</v>
      </c>
      <c r="M10" s="155">
        <f t="shared" si="1"/>
        <v>0.7291598329287761</v>
      </c>
    </row>
    <row r="11" spans="1:13" ht="21.75" customHeight="1">
      <c r="A11" s="82"/>
      <c r="B11" s="5" t="s">
        <v>44</v>
      </c>
      <c r="C11" s="22">
        <v>0.225</v>
      </c>
      <c r="D11" s="71"/>
      <c r="E11" s="6"/>
      <c r="F11" s="21"/>
      <c r="G11" s="6"/>
      <c r="H11" s="23"/>
      <c r="I11" s="25">
        <v>0.7520833333333333</v>
      </c>
      <c r="J11" s="6">
        <f t="shared" si="2"/>
        <v>0.23683002033720396</v>
      </c>
      <c r="K11" s="6">
        <f t="shared" si="0"/>
        <v>0.14801876271075248</v>
      </c>
      <c r="L11" s="72">
        <v>25</v>
      </c>
      <c r="M11" s="155">
        <f t="shared" si="1"/>
        <v>0.7400938135537624</v>
      </c>
    </row>
    <row r="12" spans="1:13" ht="21.75" customHeight="1">
      <c r="A12" s="82"/>
      <c r="B12" s="5" t="s">
        <v>119</v>
      </c>
      <c r="C12" s="22">
        <v>0.2340277777777778</v>
      </c>
      <c r="D12" s="71"/>
      <c r="E12" s="6"/>
      <c r="F12" s="21"/>
      <c r="G12" s="6"/>
      <c r="H12" s="23"/>
      <c r="I12" s="25">
        <v>0.7569444444444445</v>
      </c>
      <c r="J12" s="6">
        <f t="shared" si="2"/>
        <v>0.2383607776247021</v>
      </c>
      <c r="K12" s="6">
        <f t="shared" si="0"/>
        <v>0.1489754860154388</v>
      </c>
      <c r="L12" s="72">
        <v>28</v>
      </c>
      <c r="M12" s="155">
        <f t="shared" si="1"/>
        <v>0.7448774300771941</v>
      </c>
    </row>
    <row r="13" spans="1:13" ht="21.75" customHeight="1">
      <c r="A13" s="82"/>
      <c r="B13" s="5" t="s">
        <v>21</v>
      </c>
      <c r="C13" s="22">
        <v>0.2236111111111111</v>
      </c>
      <c r="D13" s="71"/>
      <c r="E13" s="6"/>
      <c r="F13" s="21"/>
      <c r="G13" s="6"/>
      <c r="H13" s="23"/>
      <c r="I13" s="24">
        <v>0.7659722222222222</v>
      </c>
      <c r="J13" s="6">
        <f t="shared" si="2"/>
        <v>0.2412036125871985</v>
      </c>
      <c r="K13" s="6">
        <f t="shared" si="0"/>
        <v>0.15075225786699906</v>
      </c>
      <c r="L13" s="72">
        <v>33</v>
      </c>
      <c r="M13" s="155">
        <f t="shared" si="1"/>
        <v>0.7537612893349953</v>
      </c>
    </row>
    <row r="14" spans="1:13" ht="21.75" customHeight="1">
      <c r="A14" s="82"/>
      <c r="B14" s="5" t="s">
        <v>55</v>
      </c>
      <c r="C14" s="22">
        <v>0.22847222222222222</v>
      </c>
      <c r="D14" s="71"/>
      <c r="E14" s="6"/>
      <c r="F14" s="21"/>
      <c r="G14" s="6"/>
      <c r="H14" s="23"/>
      <c r="I14" s="25">
        <v>0.76875</v>
      </c>
      <c r="J14" s="6">
        <f t="shared" si="2"/>
        <v>0.24207833103719745</v>
      </c>
      <c r="K14" s="6">
        <f t="shared" si="0"/>
        <v>0.1512989568982484</v>
      </c>
      <c r="L14" s="72">
        <v>36</v>
      </c>
      <c r="M14" s="155">
        <f t="shared" si="1"/>
        <v>0.756494784491242</v>
      </c>
    </row>
    <row r="15" spans="1:13" ht="21.75" customHeight="1">
      <c r="A15" s="82"/>
      <c r="B15" s="5" t="s">
        <v>129</v>
      </c>
      <c r="C15" s="22">
        <v>0.22916666666666666</v>
      </c>
      <c r="D15" s="71"/>
      <c r="E15" s="6"/>
      <c r="F15" s="21"/>
      <c r="G15" s="6"/>
      <c r="H15" s="23"/>
      <c r="I15" s="25">
        <v>0.7756944444444445</v>
      </c>
      <c r="J15" s="6">
        <f t="shared" si="2"/>
        <v>0.24426512716219467</v>
      </c>
      <c r="K15" s="6">
        <f t="shared" si="0"/>
        <v>0.15266570447637168</v>
      </c>
      <c r="L15" s="72">
        <v>40</v>
      </c>
      <c r="M15" s="155">
        <f t="shared" si="1"/>
        <v>0.7633285223818583</v>
      </c>
    </row>
    <row r="16" spans="2:13" ht="15.75">
      <c r="B16" s="5"/>
      <c r="C16" s="22"/>
      <c r="D16" s="21"/>
      <c r="E16" s="6"/>
      <c r="F16" s="21"/>
      <c r="G16" s="6"/>
      <c r="H16" s="23"/>
      <c r="I16" s="25"/>
      <c r="J16" s="6"/>
      <c r="K16" s="6"/>
      <c r="L16" s="53"/>
      <c r="M16" s="16"/>
    </row>
    <row r="17" spans="2:12" ht="16.5" thickBot="1">
      <c r="B17" s="70" t="s">
        <v>20</v>
      </c>
      <c r="C17" s="65" t="s">
        <v>10</v>
      </c>
      <c r="D17" s="65" t="s">
        <v>3</v>
      </c>
      <c r="E17" s="27" t="s">
        <v>15</v>
      </c>
      <c r="F17" s="66" t="s">
        <v>32</v>
      </c>
      <c r="G17" s="26"/>
      <c r="H17" s="28"/>
      <c r="I17" s="67" t="s">
        <v>4</v>
      </c>
      <c r="J17" s="29" t="s">
        <v>5</v>
      </c>
      <c r="K17" s="36" t="s">
        <v>6</v>
      </c>
      <c r="L17" s="61" t="s">
        <v>48</v>
      </c>
    </row>
    <row r="18" spans="1:12" ht="18.75" customHeight="1" thickTop="1">
      <c r="A18" s="82"/>
      <c r="B18" s="5" t="s">
        <v>70</v>
      </c>
      <c r="C18" s="22">
        <v>0.24166666666666667</v>
      </c>
      <c r="D18" s="21">
        <f aca="true" t="shared" si="3" ref="D18:D33">+E18-C18</f>
        <v>0.26041666666666663</v>
      </c>
      <c r="E18" s="6">
        <v>0.5020833333333333</v>
      </c>
      <c r="F18" s="21"/>
      <c r="G18" s="6"/>
      <c r="H18" s="13"/>
      <c r="I18" s="25">
        <v>0.6159722222222223</v>
      </c>
      <c r="J18" s="6">
        <f aca="true" t="shared" si="4" ref="J18:J33">AVERAGE(F18,D18,C18)</f>
        <v>0.25104166666666666</v>
      </c>
      <c r="K18" s="6">
        <f aca="true" t="shared" si="5" ref="K18:K33">(+I18/4000)*1000</f>
        <v>0.15399305555555556</v>
      </c>
      <c r="L18" s="74">
        <v>2</v>
      </c>
    </row>
    <row r="19" spans="1:12" ht="18.75" customHeight="1">
      <c r="A19" s="82"/>
      <c r="B19" s="5" t="s">
        <v>23</v>
      </c>
      <c r="C19" s="22">
        <v>0.2375</v>
      </c>
      <c r="D19" s="21">
        <f t="shared" si="3"/>
        <v>0.26458333333333334</v>
      </c>
      <c r="E19" s="6">
        <v>0.5020833333333333</v>
      </c>
      <c r="F19" s="21"/>
      <c r="G19" s="6"/>
      <c r="H19" s="13"/>
      <c r="I19" s="25">
        <v>0.6236111111111111</v>
      </c>
      <c r="J19" s="6">
        <f t="shared" si="4"/>
        <v>0.25104166666666666</v>
      </c>
      <c r="K19" s="6">
        <f t="shared" si="5"/>
        <v>0.15590277777777778</v>
      </c>
      <c r="L19" s="74">
        <v>4</v>
      </c>
    </row>
    <row r="20" spans="1:12" ht="18.75" customHeight="1">
      <c r="A20" s="82"/>
      <c r="B20" s="5" t="s">
        <v>43</v>
      </c>
      <c r="C20" s="22">
        <v>0.24097222222222223</v>
      </c>
      <c r="D20" s="21">
        <f t="shared" si="3"/>
        <v>0.26388888888888884</v>
      </c>
      <c r="E20" s="6">
        <v>0.5048611111111111</v>
      </c>
      <c r="F20" s="21"/>
      <c r="G20" s="6"/>
      <c r="H20" s="13"/>
      <c r="I20" s="25">
        <v>0.625</v>
      </c>
      <c r="J20" s="6">
        <f t="shared" si="4"/>
        <v>0.25243055555555555</v>
      </c>
      <c r="K20" s="6">
        <f t="shared" si="5"/>
        <v>0.15625</v>
      </c>
      <c r="L20" s="74">
        <v>5</v>
      </c>
    </row>
    <row r="21" spans="1:12" ht="18.75" customHeight="1">
      <c r="A21" s="82"/>
      <c r="B21" s="5" t="s">
        <v>60</v>
      </c>
      <c r="C21" s="22">
        <v>0.24722222222222223</v>
      </c>
      <c r="D21" s="21">
        <f t="shared" si="3"/>
        <v>0.26597222222222217</v>
      </c>
      <c r="E21" s="6">
        <v>0.5131944444444444</v>
      </c>
      <c r="F21" s="21"/>
      <c r="G21" s="6"/>
      <c r="H21" s="13"/>
      <c r="I21" s="25">
        <v>0.6291666666666667</v>
      </c>
      <c r="J21" s="6">
        <f t="shared" si="4"/>
        <v>0.2565972222222222</v>
      </c>
      <c r="K21" s="6">
        <f t="shared" si="5"/>
        <v>0.15729166666666666</v>
      </c>
      <c r="L21" s="74">
        <v>9</v>
      </c>
    </row>
    <row r="22" spans="1:12" ht="18.75" customHeight="1">
      <c r="A22" s="82"/>
      <c r="B22" s="5" t="s">
        <v>45</v>
      </c>
      <c r="C22" s="22">
        <v>0.25277777777777777</v>
      </c>
      <c r="D22" s="21">
        <f t="shared" si="3"/>
        <v>0.26041666666666663</v>
      </c>
      <c r="E22" s="6">
        <v>0.5131944444444444</v>
      </c>
      <c r="F22" s="21"/>
      <c r="G22" s="6"/>
      <c r="H22" s="13"/>
      <c r="I22" s="25">
        <v>0.6361111111111112</v>
      </c>
      <c r="J22" s="6">
        <f t="shared" si="4"/>
        <v>0.2565972222222222</v>
      </c>
      <c r="K22" s="6">
        <f t="shared" si="5"/>
        <v>0.1590277777777778</v>
      </c>
      <c r="L22" s="74">
        <v>10</v>
      </c>
    </row>
    <row r="23" spans="1:12" ht="18.75" customHeight="1">
      <c r="A23" s="82"/>
      <c r="B23" s="5" t="s">
        <v>63</v>
      </c>
      <c r="C23" s="22">
        <v>0.25</v>
      </c>
      <c r="D23" s="21">
        <f t="shared" si="3"/>
        <v>0.2791666666666667</v>
      </c>
      <c r="E23" s="6">
        <v>0.5291666666666667</v>
      </c>
      <c r="F23" s="21"/>
      <c r="G23" s="6"/>
      <c r="H23" s="13"/>
      <c r="I23" s="25">
        <v>0.65</v>
      </c>
      <c r="J23" s="6">
        <f t="shared" si="4"/>
        <v>0.26458333333333334</v>
      </c>
      <c r="K23" s="6">
        <f t="shared" si="5"/>
        <v>0.1625</v>
      </c>
      <c r="L23" s="74">
        <v>19</v>
      </c>
    </row>
    <row r="24" spans="1:12" ht="18.75" customHeight="1">
      <c r="A24" s="82"/>
      <c r="B24" s="5" t="s">
        <v>79</v>
      </c>
      <c r="C24" s="22">
        <v>0.2555555555555556</v>
      </c>
      <c r="D24" s="21">
        <f t="shared" si="3"/>
        <v>0.27638888888888885</v>
      </c>
      <c r="E24" s="6">
        <v>0.5319444444444444</v>
      </c>
      <c r="F24" s="21"/>
      <c r="G24" s="6"/>
      <c r="H24" s="13"/>
      <c r="I24" s="25">
        <v>0.65625</v>
      </c>
      <c r="J24" s="6">
        <f t="shared" si="4"/>
        <v>0.2659722222222222</v>
      </c>
      <c r="K24" s="6">
        <f t="shared" si="5"/>
        <v>0.1640625</v>
      </c>
      <c r="L24" s="74">
        <v>26</v>
      </c>
    </row>
    <row r="25" spans="1:12" ht="18.75" customHeight="1">
      <c r="A25" s="82"/>
      <c r="B25" s="5" t="s">
        <v>64</v>
      </c>
      <c r="C25" s="22">
        <v>0.26180555555555557</v>
      </c>
      <c r="D25" s="21">
        <f t="shared" si="3"/>
        <v>0.27152777777777776</v>
      </c>
      <c r="E25" s="6">
        <v>0.5333333333333333</v>
      </c>
      <c r="F25" s="21"/>
      <c r="G25" s="6"/>
      <c r="H25" s="13"/>
      <c r="I25" s="25">
        <v>0.6534722222222222</v>
      </c>
      <c r="J25" s="6">
        <f t="shared" si="4"/>
        <v>0.26666666666666666</v>
      </c>
      <c r="K25" s="6">
        <f t="shared" si="5"/>
        <v>0.16336805555555556</v>
      </c>
      <c r="L25" s="74">
        <v>23</v>
      </c>
    </row>
    <row r="26" spans="1:12" ht="18.75" customHeight="1">
      <c r="A26" s="82"/>
      <c r="B26" s="5" t="s">
        <v>47</v>
      </c>
      <c r="C26" s="22">
        <v>0.2569444444444445</v>
      </c>
      <c r="D26" s="21">
        <f t="shared" si="3"/>
        <v>0.27777777777777773</v>
      </c>
      <c r="E26" s="6">
        <v>0.5347222222222222</v>
      </c>
      <c r="F26" s="21"/>
      <c r="G26" s="6"/>
      <c r="H26" s="13"/>
      <c r="I26" s="25">
        <v>0.6604166666666667</v>
      </c>
      <c r="J26" s="6">
        <f t="shared" si="4"/>
        <v>0.2673611111111111</v>
      </c>
      <c r="K26" s="6">
        <f t="shared" si="5"/>
        <v>0.16510416666666666</v>
      </c>
      <c r="L26" s="74">
        <v>27</v>
      </c>
    </row>
    <row r="27" spans="1:12" ht="18.75" customHeight="1">
      <c r="A27" s="82"/>
      <c r="B27" s="5" t="s">
        <v>62</v>
      </c>
      <c r="C27" s="22">
        <v>0.2659722222222222</v>
      </c>
      <c r="D27" s="21">
        <f t="shared" si="3"/>
        <v>0.3034722222222222</v>
      </c>
      <c r="E27" s="6">
        <v>0.5694444444444444</v>
      </c>
      <c r="F27" s="21"/>
      <c r="G27" s="6"/>
      <c r="H27" s="13"/>
      <c r="I27" s="25">
        <v>0.70625</v>
      </c>
      <c r="J27" s="6">
        <f t="shared" si="4"/>
        <v>0.2847222222222222</v>
      </c>
      <c r="K27" s="6">
        <f t="shared" si="5"/>
        <v>0.1765625</v>
      </c>
      <c r="L27" s="74">
        <v>49</v>
      </c>
    </row>
    <row r="28" spans="1:12" ht="18.75" customHeight="1">
      <c r="A28" s="82"/>
      <c r="B28" s="5" t="s">
        <v>46</v>
      </c>
      <c r="C28" s="22">
        <v>0.2701388888888889</v>
      </c>
      <c r="D28" s="21">
        <f t="shared" si="3"/>
        <v>0.31041666666666673</v>
      </c>
      <c r="E28" s="6">
        <v>0.5805555555555556</v>
      </c>
      <c r="F28" s="21"/>
      <c r="G28" s="6"/>
      <c r="H28" s="13"/>
      <c r="I28" s="25">
        <v>0.7256944444444445</v>
      </c>
      <c r="J28" s="6">
        <f t="shared" si="4"/>
        <v>0.2902777777777778</v>
      </c>
      <c r="K28" s="6">
        <f t="shared" si="5"/>
        <v>0.18142361111111113</v>
      </c>
      <c r="L28" s="74">
        <v>55</v>
      </c>
    </row>
    <row r="29" spans="1:12" ht="18.75" customHeight="1">
      <c r="A29" s="82"/>
      <c r="B29" s="5" t="s">
        <v>74</v>
      </c>
      <c r="C29" s="22">
        <v>0.28055555555555556</v>
      </c>
      <c r="D29" s="21">
        <f t="shared" si="3"/>
        <v>0.3104166666666667</v>
      </c>
      <c r="E29" s="6">
        <v>0.5909722222222222</v>
      </c>
      <c r="F29" s="21"/>
      <c r="G29" s="6"/>
      <c r="H29" s="13"/>
      <c r="I29" s="25">
        <v>0.7319444444444444</v>
      </c>
      <c r="J29" s="6">
        <f t="shared" si="4"/>
        <v>0.2954861111111111</v>
      </c>
      <c r="K29" s="6">
        <f t="shared" si="5"/>
        <v>0.1829861111111111</v>
      </c>
      <c r="L29" s="74">
        <v>57</v>
      </c>
    </row>
    <row r="30" spans="1:12" ht="18.75" customHeight="1">
      <c r="A30" s="82"/>
      <c r="B30" s="5" t="s">
        <v>56</v>
      </c>
      <c r="C30" s="22">
        <v>0.28680555555555554</v>
      </c>
      <c r="D30" s="21">
        <f t="shared" si="3"/>
        <v>0.30486111111111114</v>
      </c>
      <c r="E30" s="6">
        <v>0.5916666666666667</v>
      </c>
      <c r="F30" s="21"/>
      <c r="G30" s="6"/>
      <c r="H30" s="13"/>
      <c r="I30" s="25">
        <v>0.7333333333333334</v>
      </c>
      <c r="J30" s="6">
        <f t="shared" si="4"/>
        <v>0.29583333333333334</v>
      </c>
      <c r="K30" s="6">
        <f t="shared" si="5"/>
        <v>0.18333333333333335</v>
      </c>
      <c r="L30" s="74">
        <v>58</v>
      </c>
    </row>
    <row r="31" spans="1:12" ht="18.75" customHeight="1">
      <c r="A31" s="82"/>
      <c r="B31" s="5" t="s">
        <v>130</v>
      </c>
      <c r="C31" s="22">
        <v>0.27638888888888885</v>
      </c>
      <c r="D31" s="21">
        <f t="shared" si="3"/>
        <v>0.3152777777777778</v>
      </c>
      <c r="E31" s="6">
        <v>0.5916666666666667</v>
      </c>
      <c r="F31" s="21"/>
      <c r="G31" s="6"/>
      <c r="H31" s="13"/>
      <c r="I31" s="25">
        <v>0.7340277777777778</v>
      </c>
      <c r="J31" s="6">
        <f t="shared" si="4"/>
        <v>0.29583333333333334</v>
      </c>
      <c r="K31" s="6">
        <f t="shared" si="5"/>
        <v>0.18350694444444446</v>
      </c>
      <c r="L31" s="74">
        <v>59</v>
      </c>
    </row>
    <row r="32" spans="1:12" ht="18.75" customHeight="1">
      <c r="A32" s="82"/>
      <c r="B32" s="5" t="s">
        <v>108</v>
      </c>
      <c r="C32" s="22">
        <v>0.29444444444444445</v>
      </c>
      <c r="D32" s="21">
        <f t="shared" si="3"/>
        <v>0.32222222222222224</v>
      </c>
      <c r="E32" s="6">
        <v>0.6166666666666667</v>
      </c>
      <c r="F32" s="21"/>
      <c r="G32" s="6"/>
      <c r="H32" s="13"/>
      <c r="I32" s="25">
        <v>0.7541666666666668</v>
      </c>
      <c r="J32" s="6">
        <f t="shared" si="4"/>
        <v>0.30833333333333335</v>
      </c>
      <c r="K32" s="6">
        <f t="shared" si="5"/>
        <v>0.1885416666666667</v>
      </c>
      <c r="L32" s="74">
        <v>66</v>
      </c>
    </row>
    <row r="33" spans="1:12" ht="18.75" customHeight="1">
      <c r="A33" s="82"/>
      <c r="B33" s="5" t="s">
        <v>25</v>
      </c>
      <c r="C33" s="22">
        <v>0.31180555555555556</v>
      </c>
      <c r="D33" s="21">
        <f t="shared" si="3"/>
        <v>0.34791666666666665</v>
      </c>
      <c r="E33" s="6">
        <v>0.6597222222222222</v>
      </c>
      <c r="F33" s="21"/>
      <c r="G33" s="6"/>
      <c r="H33" s="13"/>
      <c r="I33" s="25">
        <v>0.81875</v>
      </c>
      <c r="J33" s="6">
        <f t="shared" si="4"/>
        <v>0.3298611111111111</v>
      </c>
      <c r="K33" s="6">
        <f t="shared" si="5"/>
        <v>0.2046875</v>
      </c>
      <c r="L33" s="74">
        <v>77</v>
      </c>
    </row>
    <row r="34" spans="1:12" ht="18.75" customHeight="1">
      <c r="A34" s="82"/>
      <c r="B34" s="5" t="s">
        <v>1</v>
      </c>
      <c r="C34" s="22"/>
      <c r="D34" s="21"/>
      <c r="E34" s="6"/>
      <c r="F34" s="21"/>
      <c r="G34" s="6"/>
      <c r="H34" s="13"/>
      <c r="I34" s="25"/>
      <c r="J34" s="6"/>
      <c r="K34" s="6"/>
      <c r="L34" s="74"/>
    </row>
    <row r="35" spans="1:12" ht="11.25" customHeight="1" thickBot="1">
      <c r="A35" s="82"/>
      <c r="B35" s="5"/>
      <c r="C35" s="22"/>
      <c r="D35" s="21"/>
      <c r="E35" s="6"/>
      <c r="F35" s="21"/>
      <c r="G35" s="6"/>
      <c r="H35" s="13"/>
      <c r="I35" s="68"/>
      <c r="J35" s="6"/>
      <c r="K35" s="6"/>
      <c r="L35" s="74"/>
    </row>
    <row r="36" spans="1:12" ht="18.75" customHeight="1" thickBot="1" thickTop="1">
      <c r="A36" s="82"/>
      <c r="B36" s="92" t="s">
        <v>35</v>
      </c>
      <c r="C36" s="86" t="s">
        <v>10</v>
      </c>
      <c r="D36" s="86" t="s">
        <v>1</v>
      </c>
      <c r="E36" s="87" t="s">
        <v>1</v>
      </c>
      <c r="F36" s="88" t="s">
        <v>1</v>
      </c>
      <c r="G36" s="88"/>
      <c r="H36" s="89"/>
      <c r="I36" s="90" t="s">
        <v>4</v>
      </c>
      <c r="J36" s="93" t="s">
        <v>1</v>
      </c>
      <c r="K36" s="91" t="s">
        <v>1</v>
      </c>
      <c r="L36" s="96" t="s">
        <v>48</v>
      </c>
    </row>
    <row r="37" spans="1:12" ht="18.75" customHeight="1" thickTop="1">
      <c r="A37" s="82"/>
      <c r="B37" s="5" t="s">
        <v>131</v>
      </c>
      <c r="C37" s="22">
        <v>0.2548611111111111</v>
      </c>
      <c r="D37" s="21"/>
      <c r="E37" s="6"/>
      <c r="F37" s="21"/>
      <c r="G37" s="6"/>
      <c r="H37" s="13"/>
      <c r="I37" s="68">
        <v>0.48333333333333334</v>
      </c>
      <c r="J37" s="6"/>
      <c r="K37" s="18"/>
      <c r="L37" s="74">
        <v>5</v>
      </c>
    </row>
    <row r="38" spans="1:12" ht="18.75" customHeight="1">
      <c r="A38" s="82"/>
      <c r="B38" s="5" t="s">
        <v>107</v>
      </c>
      <c r="C38" s="22">
        <v>0.27638888888888885</v>
      </c>
      <c r="D38" s="21"/>
      <c r="E38" s="6"/>
      <c r="F38" s="21"/>
      <c r="G38" s="6"/>
      <c r="H38" s="13"/>
      <c r="I38" s="68">
        <v>0.5208333333333334</v>
      </c>
      <c r="J38" s="6"/>
      <c r="K38" s="18"/>
      <c r="L38" s="74">
        <v>15</v>
      </c>
    </row>
    <row r="39" spans="1:12" ht="18.75" customHeight="1">
      <c r="A39" s="82"/>
      <c r="B39" s="5" t="s">
        <v>68</v>
      </c>
      <c r="C39" s="22">
        <v>0.27638888888888885</v>
      </c>
      <c r="D39" s="21"/>
      <c r="E39" s="6"/>
      <c r="F39" s="21"/>
      <c r="G39" s="6"/>
      <c r="H39" s="13"/>
      <c r="I39" s="68">
        <v>0.5243055555555556</v>
      </c>
      <c r="J39" s="6"/>
      <c r="K39" s="18"/>
      <c r="L39" s="74">
        <v>16</v>
      </c>
    </row>
    <row r="40" spans="1:12" ht="18.75" customHeight="1">
      <c r="A40" s="82"/>
      <c r="B40" s="5" t="s">
        <v>69</v>
      </c>
      <c r="C40" s="22">
        <v>0.3013888888888889</v>
      </c>
      <c r="D40" s="21"/>
      <c r="E40" s="6"/>
      <c r="F40" s="21"/>
      <c r="G40" s="6"/>
      <c r="H40" s="13"/>
      <c r="I40" s="68">
        <v>0.58125</v>
      </c>
      <c r="J40" s="6"/>
      <c r="K40" s="18"/>
      <c r="L40" s="74">
        <v>37</v>
      </c>
    </row>
    <row r="41" spans="2:12" ht="13.5" thickBot="1">
      <c r="B41" s="14"/>
      <c r="C41" s="62"/>
      <c r="D41" s="63"/>
      <c r="E41" s="63"/>
      <c r="F41" s="63"/>
      <c r="G41" s="63"/>
      <c r="H41" s="11"/>
      <c r="I41" s="64"/>
      <c r="J41" s="63"/>
      <c r="K41" s="63"/>
      <c r="L41" s="56"/>
    </row>
    <row r="42" ht="13.5" thickTop="1"/>
  </sheetData>
  <printOptions/>
  <pageMargins left="0.5" right="0.5" top="0.5" bottom="0.5" header="0.5" footer="0.5"/>
  <pageSetup fitToHeight="1" fitToWidth="1" horizontalDpi="600" verticalDpi="600" orientation="portrait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2"/>
  <sheetViews>
    <sheetView workbookViewId="0" topLeftCell="A13">
      <selection activeCell="C14" sqref="C14:I14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</cols>
  <sheetData>
    <row r="2" ht="13.5" thickBot="1"/>
    <row r="3" spans="2:10" ht="16.5" thickTop="1">
      <c r="B3" s="45" t="s">
        <v>132</v>
      </c>
      <c r="C3" s="46" t="s">
        <v>52</v>
      </c>
      <c r="D3" s="46"/>
      <c r="E3" s="46"/>
      <c r="F3" s="47"/>
      <c r="G3" s="48" t="s">
        <v>71</v>
      </c>
      <c r="H3" s="49"/>
      <c r="I3" s="49" t="s">
        <v>1</v>
      </c>
      <c r="J3" s="76"/>
    </row>
    <row r="4" spans="2:10" ht="15.75">
      <c r="B4" s="51" t="s">
        <v>13</v>
      </c>
      <c r="C4" s="2" t="s">
        <v>1</v>
      </c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0" ht="13.5" thickBot="1">
      <c r="B6" s="69" t="s">
        <v>36</v>
      </c>
      <c r="C6" s="35" t="s">
        <v>2</v>
      </c>
      <c r="D6" s="35" t="s">
        <v>3</v>
      </c>
      <c r="E6" s="41" t="s">
        <v>31</v>
      </c>
      <c r="F6" s="37" t="s">
        <v>30</v>
      </c>
      <c r="G6" s="38" t="s">
        <v>4</v>
      </c>
      <c r="H6" s="41" t="s">
        <v>5</v>
      </c>
      <c r="I6" s="41" t="s">
        <v>6</v>
      </c>
      <c r="J6" s="78" t="s">
        <v>48</v>
      </c>
    </row>
    <row r="7" spans="1:10" ht="23.25" customHeight="1" thickTop="1">
      <c r="A7" s="82"/>
      <c r="B7" s="40" t="s">
        <v>65</v>
      </c>
      <c r="C7" s="22">
        <v>0.25</v>
      </c>
      <c r="D7" s="21">
        <f aca="true" t="shared" si="0" ref="D7:D14">+E7-C7</f>
        <v>0.26041666666666663</v>
      </c>
      <c r="E7" s="100">
        <v>0.5104166666666666</v>
      </c>
      <c r="F7" s="23">
        <f aca="true" t="shared" si="1" ref="F7:F14">+G7-E7</f>
        <v>0.10902777777777783</v>
      </c>
      <c r="G7" s="25">
        <v>0.6194444444444445</v>
      </c>
      <c r="H7" s="18">
        <f aca="true" t="shared" si="2" ref="H7:H14">+AVERAGE(C7:D7)</f>
        <v>0.2552083333333333</v>
      </c>
      <c r="I7" s="18">
        <f>+(G7/4000)*1000</f>
        <v>0.15486111111111112</v>
      </c>
      <c r="J7" s="74">
        <v>1</v>
      </c>
    </row>
    <row r="8" spans="1:10" ht="23.25" customHeight="1">
      <c r="A8" s="82"/>
      <c r="B8" s="5" t="s">
        <v>57</v>
      </c>
      <c r="C8" s="22">
        <v>0.27638888888888885</v>
      </c>
      <c r="D8" s="21">
        <f t="shared" si="0"/>
        <v>0.3020833333333333</v>
      </c>
      <c r="E8" s="100">
        <v>0.5784722222222222</v>
      </c>
      <c r="F8" s="23">
        <f t="shared" si="1"/>
        <v>0.13263888888888897</v>
      </c>
      <c r="G8" s="25">
        <v>0.7111111111111111</v>
      </c>
      <c r="H8" s="18">
        <f t="shared" si="2"/>
        <v>0.2892361111111111</v>
      </c>
      <c r="I8" s="18">
        <f aca="true" t="shared" si="3" ref="I8:I14">+(G8/4000)*1000</f>
        <v>0.17777777777777778</v>
      </c>
      <c r="J8" s="74">
        <v>25</v>
      </c>
    </row>
    <row r="9" spans="1:10" ht="23.25" customHeight="1">
      <c r="A9" s="82"/>
      <c r="B9" s="5" t="s">
        <v>39</v>
      </c>
      <c r="C9" s="22">
        <v>0.2659722222222222</v>
      </c>
      <c r="D9" s="21">
        <f t="shared" si="0"/>
        <v>0.30763888888888896</v>
      </c>
      <c r="E9" s="100">
        <v>0.5736111111111112</v>
      </c>
      <c r="F9" s="23">
        <f t="shared" si="1"/>
        <v>0.1416666666666666</v>
      </c>
      <c r="G9" s="25">
        <v>0.7152777777777778</v>
      </c>
      <c r="H9" s="18">
        <f t="shared" si="2"/>
        <v>0.2868055555555556</v>
      </c>
      <c r="I9" s="18">
        <f t="shared" si="3"/>
        <v>0.17881944444444445</v>
      </c>
      <c r="J9" s="74">
        <v>27</v>
      </c>
    </row>
    <row r="10" spans="1:10" ht="23.25" customHeight="1">
      <c r="A10" s="82"/>
      <c r="B10" s="5" t="s">
        <v>100</v>
      </c>
      <c r="C10" s="22">
        <v>0.27638888888888885</v>
      </c>
      <c r="D10" s="21">
        <f t="shared" si="0"/>
        <v>0.3048611111111112</v>
      </c>
      <c r="E10" s="100">
        <v>0.58125</v>
      </c>
      <c r="F10" s="23">
        <f t="shared" si="1"/>
        <v>0.13541666666666663</v>
      </c>
      <c r="G10" s="25">
        <v>0.7166666666666667</v>
      </c>
      <c r="H10" s="18">
        <f t="shared" si="2"/>
        <v>0.290625</v>
      </c>
      <c r="I10" s="18">
        <f t="shared" si="3"/>
        <v>0.17916666666666667</v>
      </c>
      <c r="J10" s="74">
        <v>28</v>
      </c>
    </row>
    <row r="11" spans="1:10" ht="23.25" customHeight="1">
      <c r="A11" s="82"/>
      <c r="B11" s="5" t="s">
        <v>53</v>
      </c>
      <c r="C11" s="22">
        <v>0.2798611111111111</v>
      </c>
      <c r="D11" s="21">
        <f t="shared" si="0"/>
        <v>0.3111111111111111</v>
      </c>
      <c r="E11" s="100">
        <v>0.5909722222222222</v>
      </c>
      <c r="F11" s="23">
        <f t="shared" si="1"/>
        <v>0.13541666666666663</v>
      </c>
      <c r="G11" s="25">
        <v>0.7263888888888889</v>
      </c>
      <c r="H11" s="18">
        <f t="shared" si="2"/>
        <v>0.2954861111111111</v>
      </c>
      <c r="I11" s="18">
        <f t="shared" si="3"/>
        <v>0.18159722222222222</v>
      </c>
      <c r="J11" s="74">
        <v>37</v>
      </c>
    </row>
    <row r="12" spans="1:10" ht="23.25" customHeight="1">
      <c r="A12" s="82"/>
      <c r="B12" s="5" t="s">
        <v>12</v>
      </c>
      <c r="C12" s="22">
        <v>0.2847222222222222</v>
      </c>
      <c r="D12" s="21">
        <f t="shared" si="0"/>
        <v>0.30694444444444446</v>
      </c>
      <c r="E12" s="100">
        <v>0.5916666666666667</v>
      </c>
      <c r="F12" s="23">
        <f t="shared" si="1"/>
        <v>0.1465277777777777</v>
      </c>
      <c r="G12" s="25">
        <v>0.7381944444444444</v>
      </c>
      <c r="H12" s="18">
        <f t="shared" si="2"/>
        <v>0.29583333333333334</v>
      </c>
      <c r="I12" s="18">
        <f t="shared" si="3"/>
        <v>0.1845486111111111</v>
      </c>
      <c r="J12" s="74">
        <v>41</v>
      </c>
    </row>
    <row r="13" spans="1:10" ht="23.25" customHeight="1">
      <c r="A13" s="82"/>
      <c r="B13" s="5" t="s">
        <v>81</v>
      </c>
      <c r="C13" s="22">
        <v>0.2708333333333333</v>
      </c>
      <c r="D13" s="21">
        <f t="shared" si="0"/>
        <v>0.33125</v>
      </c>
      <c r="E13" s="100">
        <v>0.6020833333333333</v>
      </c>
      <c r="F13" s="23">
        <f t="shared" si="1"/>
        <v>0.1444444444444445</v>
      </c>
      <c r="G13" s="25">
        <v>0.7465277777777778</v>
      </c>
      <c r="H13" s="18">
        <f t="shared" si="2"/>
        <v>0.30104166666666665</v>
      </c>
      <c r="I13" s="18">
        <f t="shared" si="3"/>
        <v>0.18663194444444445</v>
      </c>
      <c r="J13" s="74">
        <v>43</v>
      </c>
    </row>
    <row r="14" spans="1:10" ht="23.25" customHeight="1">
      <c r="A14" s="82"/>
      <c r="B14" s="5" t="s">
        <v>50</v>
      </c>
      <c r="C14" s="22">
        <v>0.2798611111111111</v>
      </c>
      <c r="D14" s="21">
        <f t="shared" si="0"/>
        <v>0.3222222222222222</v>
      </c>
      <c r="E14" s="100">
        <v>0.6020833333333333</v>
      </c>
      <c r="F14" s="23">
        <f t="shared" si="1"/>
        <v>0.15972222222222232</v>
      </c>
      <c r="G14" s="25">
        <v>0.7618055555555556</v>
      </c>
      <c r="H14" s="18">
        <f t="shared" si="2"/>
        <v>0.30104166666666665</v>
      </c>
      <c r="I14" s="18">
        <f t="shared" si="3"/>
        <v>0.1904513888888889</v>
      </c>
      <c r="J14" s="74">
        <v>53</v>
      </c>
    </row>
    <row r="15" spans="2:10" ht="23.25" customHeight="1">
      <c r="B15" s="5"/>
      <c r="C15" s="22"/>
      <c r="D15" s="6"/>
      <c r="E15" s="6"/>
      <c r="F15" s="7"/>
      <c r="G15" s="8"/>
      <c r="H15" s="6"/>
      <c r="I15" s="6"/>
      <c r="J15" s="74"/>
    </row>
    <row r="16" spans="2:10" ht="16.5" thickBot="1">
      <c r="B16" s="70" t="s">
        <v>9</v>
      </c>
      <c r="C16" s="43" t="s">
        <v>10</v>
      </c>
      <c r="D16" s="29"/>
      <c r="E16" s="29"/>
      <c r="F16" s="29"/>
      <c r="G16" s="44" t="s">
        <v>1</v>
      </c>
      <c r="H16" s="29"/>
      <c r="I16" s="41" t="s">
        <v>6</v>
      </c>
      <c r="J16" s="78" t="s">
        <v>48</v>
      </c>
    </row>
    <row r="17" spans="1:10" ht="27.75" customHeight="1" thickTop="1">
      <c r="A17" s="82"/>
      <c r="B17" s="5" t="s">
        <v>54</v>
      </c>
      <c r="C17" s="17">
        <v>0.29305555555555557</v>
      </c>
      <c r="D17" s="12"/>
      <c r="E17" s="12"/>
      <c r="F17" s="13"/>
      <c r="G17" s="25">
        <v>0.5597222222222222</v>
      </c>
      <c r="H17" s="6"/>
      <c r="I17" s="18">
        <f aca="true" t="shared" si="4" ref="I17:I25">+(G17/3000)*1000</f>
        <v>0.1865740740740741</v>
      </c>
      <c r="J17" s="74">
        <v>20</v>
      </c>
    </row>
    <row r="18" spans="1:10" ht="27.75" customHeight="1">
      <c r="A18" s="82"/>
      <c r="B18" s="5" t="s">
        <v>38</v>
      </c>
      <c r="C18" s="17">
        <v>0.29583333333333334</v>
      </c>
      <c r="D18" s="12"/>
      <c r="E18" s="12"/>
      <c r="F18" s="13"/>
      <c r="G18" s="25">
        <v>0.5645833333333333</v>
      </c>
      <c r="H18" s="6"/>
      <c r="I18" s="18">
        <f t="shared" si="4"/>
        <v>0.18819444444444444</v>
      </c>
      <c r="J18" s="74">
        <v>26</v>
      </c>
    </row>
    <row r="19" spans="1:10" ht="27.75" customHeight="1">
      <c r="A19" s="82"/>
      <c r="B19" s="5" t="s">
        <v>41</v>
      </c>
      <c r="C19" s="17">
        <v>0.29097222222222224</v>
      </c>
      <c r="D19" s="12"/>
      <c r="E19" s="12"/>
      <c r="F19" s="13"/>
      <c r="G19" s="25">
        <v>0.5659722222222222</v>
      </c>
      <c r="H19" s="6"/>
      <c r="I19" s="18">
        <f t="shared" si="4"/>
        <v>0.1886574074074074</v>
      </c>
      <c r="J19" s="74">
        <v>28</v>
      </c>
    </row>
    <row r="20" spans="1:10" ht="27.75" customHeight="1">
      <c r="A20" s="82"/>
      <c r="B20" s="5" t="s">
        <v>101</v>
      </c>
      <c r="C20" s="17">
        <v>0.29583333333333334</v>
      </c>
      <c r="D20" s="12"/>
      <c r="E20" s="12"/>
      <c r="F20" s="13"/>
      <c r="G20" s="25">
        <v>0.5701388888888889</v>
      </c>
      <c r="H20" s="6"/>
      <c r="I20" s="18">
        <f t="shared" si="4"/>
        <v>0.1900462962962963</v>
      </c>
      <c r="J20" s="74">
        <v>32</v>
      </c>
    </row>
    <row r="21" spans="1:10" ht="27.75" customHeight="1">
      <c r="A21" s="82"/>
      <c r="B21" s="5" t="s">
        <v>133</v>
      </c>
      <c r="C21" s="17"/>
      <c r="D21" s="12"/>
      <c r="E21" s="12"/>
      <c r="F21" s="13"/>
      <c r="G21" s="25">
        <v>0.5736111111111112</v>
      </c>
      <c r="H21" s="6"/>
      <c r="I21" s="18">
        <f t="shared" si="4"/>
        <v>0.19120370370370374</v>
      </c>
      <c r="J21" s="74">
        <v>35</v>
      </c>
    </row>
    <row r="22" spans="1:10" ht="27.75" customHeight="1">
      <c r="A22" s="82"/>
      <c r="B22" s="5" t="s">
        <v>75</v>
      </c>
      <c r="C22" s="17">
        <v>0.325</v>
      </c>
      <c r="D22" s="12"/>
      <c r="E22" s="12"/>
      <c r="F22" s="13"/>
      <c r="G22" s="25">
        <v>0.6305555555555555</v>
      </c>
      <c r="H22" s="6"/>
      <c r="I22" s="18">
        <f t="shared" si="4"/>
        <v>0.2101851851851852</v>
      </c>
      <c r="J22" s="74">
        <v>67</v>
      </c>
    </row>
    <row r="23" spans="1:10" ht="27.75" customHeight="1">
      <c r="A23" s="82"/>
      <c r="B23" s="5" t="s">
        <v>49</v>
      </c>
      <c r="C23" s="17">
        <v>0.3284722222222222</v>
      </c>
      <c r="D23" s="12"/>
      <c r="E23" s="12"/>
      <c r="F23" s="13"/>
      <c r="G23" s="25">
        <v>0.6375</v>
      </c>
      <c r="H23" s="6"/>
      <c r="I23" s="18">
        <f t="shared" si="4"/>
        <v>0.2125</v>
      </c>
      <c r="J23" s="74">
        <v>73</v>
      </c>
    </row>
    <row r="24" spans="1:10" ht="27.75" customHeight="1">
      <c r="A24" s="82"/>
      <c r="B24" s="5" t="s">
        <v>104</v>
      </c>
      <c r="C24" s="17">
        <v>0.33125</v>
      </c>
      <c r="D24" s="12"/>
      <c r="E24" s="12"/>
      <c r="F24" s="13"/>
      <c r="G24" s="25">
        <v>0.6527777777777778</v>
      </c>
      <c r="H24" s="6"/>
      <c r="I24" s="18">
        <f t="shared" si="4"/>
        <v>0.21759259259259262</v>
      </c>
      <c r="J24" s="74">
        <v>80</v>
      </c>
    </row>
    <row r="25" spans="1:10" ht="27.75" customHeight="1">
      <c r="A25" s="82"/>
      <c r="B25" s="5" t="s">
        <v>11</v>
      </c>
      <c r="C25" s="17">
        <v>0.3215277777777778</v>
      </c>
      <c r="D25" s="12"/>
      <c r="E25" s="12"/>
      <c r="F25" s="13"/>
      <c r="G25" s="25">
        <v>0.6666666666666666</v>
      </c>
      <c r="H25" s="6"/>
      <c r="I25" s="18">
        <f t="shared" si="4"/>
        <v>0.2222222222222222</v>
      </c>
      <c r="J25" s="74">
        <v>88</v>
      </c>
    </row>
    <row r="26" spans="1:10" ht="27.75" customHeight="1">
      <c r="A26" s="82"/>
      <c r="B26" s="5"/>
      <c r="C26" s="17"/>
      <c r="D26" s="12"/>
      <c r="E26" s="12"/>
      <c r="F26" s="13"/>
      <c r="G26" s="25"/>
      <c r="H26" s="6"/>
      <c r="I26" s="18"/>
      <c r="J26" s="74"/>
    </row>
    <row r="27" spans="2:10" ht="16.5" thickBot="1">
      <c r="B27" s="70" t="s">
        <v>134</v>
      </c>
      <c r="C27" s="43" t="s">
        <v>10</v>
      </c>
      <c r="D27" s="29"/>
      <c r="E27" s="29"/>
      <c r="F27" s="29"/>
      <c r="G27" s="44" t="s">
        <v>1</v>
      </c>
      <c r="H27" s="29"/>
      <c r="I27" s="41" t="s">
        <v>6</v>
      </c>
      <c r="J27" s="78" t="s">
        <v>48</v>
      </c>
    </row>
    <row r="28" spans="1:10" ht="27.75" customHeight="1" thickTop="1">
      <c r="A28" s="82"/>
      <c r="B28" s="5" t="s">
        <v>102</v>
      </c>
      <c r="C28" s="17">
        <v>0.3</v>
      </c>
      <c r="D28" s="12"/>
      <c r="E28" s="12"/>
      <c r="F28" s="13"/>
      <c r="G28" s="25">
        <v>0.5659722222222222</v>
      </c>
      <c r="H28" s="6"/>
      <c r="I28" s="18">
        <f>+(G28/3000)*1000</f>
        <v>0.1886574074074074</v>
      </c>
      <c r="J28" s="74">
        <v>6</v>
      </c>
    </row>
    <row r="29" spans="1:10" ht="27.75" customHeight="1">
      <c r="A29" s="82"/>
      <c r="B29" s="5" t="s">
        <v>116</v>
      </c>
      <c r="C29" s="17">
        <v>0.33055555555555555</v>
      </c>
      <c r="D29" s="12"/>
      <c r="E29" s="12"/>
      <c r="F29" s="13"/>
      <c r="G29" s="25">
        <v>0.6715277777777778</v>
      </c>
      <c r="H29" s="6"/>
      <c r="I29" s="18">
        <f>+(G29/3000)*1000</f>
        <v>0.22384259259259262</v>
      </c>
      <c r="J29" s="74">
        <v>35</v>
      </c>
    </row>
    <row r="30" spans="1:10" ht="27.75" customHeight="1">
      <c r="A30" s="82"/>
      <c r="B30" s="5" t="s">
        <v>103</v>
      </c>
      <c r="C30" s="17">
        <v>0.30972222222222223</v>
      </c>
      <c r="D30" s="12"/>
      <c r="E30" s="12"/>
      <c r="F30" s="13"/>
      <c r="G30" s="25">
        <v>0.5902777777777778</v>
      </c>
      <c r="H30" s="6"/>
      <c r="I30" s="18">
        <f>+(G30/3000)*1000</f>
        <v>0.19675925925925927</v>
      </c>
      <c r="J30" s="74">
        <v>16</v>
      </c>
    </row>
    <row r="31" spans="1:10" ht="27.75" customHeight="1">
      <c r="A31" s="82"/>
      <c r="B31" s="5" t="s">
        <v>77</v>
      </c>
      <c r="C31" s="17">
        <v>0.3104166666666667</v>
      </c>
      <c r="D31" s="12"/>
      <c r="E31" s="12"/>
      <c r="F31" s="13"/>
      <c r="G31" s="25">
        <v>0.6208333333333333</v>
      </c>
      <c r="H31" s="6"/>
      <c r="I31" s="18">
        <f>+(G31/3000)*1000</f>
        <v>0.20694444444444443</v>
      </c>
      <c r="J31" s="74">
        <v>24</v>
      </c>
    </row>
    <row r="32" spans="2:10" ht="13.5" thickBot="1">
      <c r="B32" s="14"/>
      <c r="C32" s="54"/>
      <c r="D32" s="9"/>
      <c r="E32" s="9"/>
      <c r="F32" s="10"/>
      <c r="G32" s="55"/>
      <c r="H32" s="9"/>
      <c r="I32" s="9"/>
      <c r="J32" s="80"/>
    </row>
    <row r="33" ht="13.5" thickTop="1"/>
  </sheetData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"/>
  <sheetViews>
    <sheetView workbookViewId="0" topLeftCell="C1">
      <selection activeCell="K6" sqref="K6:K8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2.57421875" style="0" customWidth="1"/>
    <col min="5" max="5" width="12.140625" style="0" customWidth="1"/>
    <col min="6" max="6" width="13.00390625" style="0" customWidth="1"/>
    <col min="7" max="7" width="11.140625" style="0" customWidth="1"/>
    <col min="8" max="9" width="11.421875" style="0" customWidth="1"/>
    <col min="10" max="10" width="10.57421875" style="75" customWidth="1"/>
    <col min="11" max="11" width="13.00390625" style="0" customWidth="1"/>
  </cols>
  <sheetData>
    <row r="2" ht="13.5" thickBot="1"/>
    <row r="3" spans="2:10" ht="16.5" thickTop="1">
      <c r="B3" s="45" t="s">
        <v>138</v>
      </c>
      <c r="C3" s="46" t="s">
        <v>58</v>
      </c>
      <c r="D3" s="46"/>
      <c r="E3" s="46"/>
      <c r="F3" s="47"/>
      <c r="G3" s="48" t="s">
        <v>149</v>
      </c>
      <c r="H3" s="49"/>
      <c r="I3" s="49" t="s">
        <v>1</v>
      </c>
      <c r="J3" s="76"/>
    </row>
    <row r="4" spans="2:10" ht="15.75">
      <c r="B4" s="51" t="s">
        <v>13</v>
      </c>
      <c r="C4" s="2" t="s">
        <v>1</v>
      </c>
      <c r="D4" s="2"/>
      <c r="E4" s="2"/>
      <c r="F4" s="3"/>
      <c r="G4" s="1" t="s">
        <v>1</v>
      </c>
      <c r="H4" s="81" t="s">
        <v>1</v>
      </c>
      <c r="I4" s="4"/>
      <c r="J4" s="77"/>
    </row>
    <row r="5" spans="2:10" ht="10.5" customHeight="1">
      <c r="B5" s="51"/>
      <c r="C5" s="2"/>
      <c r="D5" s="2"/>
      <c r="E5" s="2"/>
      <c r="F5" s="3"/>
      <c r="G5" s="1"/>
      <c r="H5" s="4"/>
      <c r="I5" s="4"/>
      <c r="J5" s="77"/>
    </row>
    <row r="6" spans="2:11" ht="16.5" thickBot="1">
      <c r="B6" s="69" t="s">
        <v>36</v>
      </c>
      <c r="C6" s="35" t="s">
        <v>2</v>
      </c>
      <c r="D6" s="35" t="s">
        <v>3</v>
      </c>
      <c r="E6" s="41" t="s">
        <v>31</v>
      </c>
      <c r="F6" s="37" t="s">
        <v>30</v>
      </c>
      <c r="G6" s="38" t="s">
        <v>4</v>
      </c>
      <c r="H6" s="41" t="s">
        <v>5</v>
      </c>
      <c r="I6" s="41" t="s">
        <v>6</v>
      </c>
      <c r="J6" s="78" t="s">
        <v>48</v>
      </c>
      <c r="K6" s="15" t="s">
        <v>113</v>
      </c>
    </row>
    <row r="7" spans="1:11" ht="23.25" customHeight="1" thickTop="1">
      <c r="A7" s="82"/>
      <c r="B7" s="40" t="s">
        <v>39</v>
      </c>
      <c r="C7" s="22"/>
      <c r="D7" s="21"/>
      <c r="E7" s="21"/>
      <c r="F7" s="23"/>
      <c r="G7" s="25">
        <v>0.7298611111111111</v>
      </c>
      <c r="H7" s="18"/>
      <c r="I7" s="18"/>
      <c r="J7" s="74">
        <v>20</v>
      </c>
      <c r="K7" s="155">
        <f>(+G7/3880)*4000</f>
        <v>0.7524341351660939</v>
      </c>
    </row>
    <row r="8" spans="1:11" ht="23.25" customHeight="1">
      <c r="A8" s="82"/>
      <c r="B8" s="5" t="s">
        <v>38</v>
      </c>
      <c r="C8" s="22"/>
      <c r="D8" s="21"/>
      <c r="E8" s="21"/>
      <c r="F8" s="23"/>
      <c r="G8" s="25">
        <v>0.7451388888888889</v>
      </c>
      <c r="H8" s="18"/>
      <c r="I8" s="18"/>
      <c r="J8" s="74">
        <v>28</v>
      </c>
      <c r="K8" s="155">
        <f>(+G8/3880)*4000</f>
        <v>0.768184421534937</v>
      </c>
    </row>
    <row r="9" spans="1:11" ht="23.25" customHeight="1">
      <c r="A9" s="82"/>
      <c r="B9" s="5" t="s">
        <v>104</v>
      </c>
      <c r="C9" s="22"/>
      <c r="D9" s="21"/>
      <c r="E9" s="21"/>
      <c r="F9" s="23"/>
      <c r="G9" s="25">
        <v>0.8861111111111111</v>
      </c>
      <c r="H9" s="18"/>
      <c r="I9" s="18"/>
      <c r="J9" s="74">
        <v>64</v>
      </c>
      <c r="K9" s="155">
        <f>(+G9/3880)*4000</f>
        <v>0.913516609392898</v>
      </c>
    </row>
    <row r="10" spans="1:11" ht="23.25" customHeight="1">
      <c r="A10" s="82"/>
      <c r="B10" s="5" t="s">
        <v>136</v>
      </c>
      <c r="C10" s="22"/>
      <c r="D10" s="21"/>
      <c r="E10" s="21"/>
      <c r="F10" s="23"/>
      <c r="G10" s="25">
        <v>0.8875</v>
      </c>
      <c r="H10" s="18"/>
      <c r="I10" s="18"/>
      <c r="J10" s="74">
        <v>65</v>
      </c>
      <c r="K10" s="155">
        <f>(+G10/3880)*4000</f>
        <v>0.9149484536082474</v>
      </c>
    </row>
    <row r="11" spans="1:11" ht="23.25" customHeight="1">
      <c r="A11" s="82"/>
      <c r="B11" s="5" t="s">
        <v>49</v>
      </c>
      <c r="C11" s="22"/>
      <c r="D11" s="21"/>
      <c r="E11" s="21"/>
      <c r="F11" s="23"/>
      <c r="G11" s="25">
        <v>0.94375</v>
      </c>
      <c r="H11" s="18"/>
      <c r="I11" s="18"/>
      <c r="J11" s="74">
        <v>73</v>
      </c>
      <c r="K11" s="155">
        <f>(+G11/3880)*4000</f>
        <v>0.9729381443298969</v>
      </c>
    </row>
    <row r="12" spans="1:11" ht="23.25" customHeight="1">
      <c r="A12" s="82"/>
      <c r="B12" s="5" t="s">
        <v>137</v>
      </c>
      <c r="C12" s="22"/>
      <c r="D12" s="21"/>
      <c r="E12" s="21"/>
      <c r="F12" s="23"/>
      <c r="G12" s="25">
        <v>0.9708333333333333</v>
      </c>
      <c r="H12" s="18"/>
      <c r="I12" s="18"/>
      <c r="J12" s="74">
        <v>76</v>
      </c>
      <c r="K12" s="157" t="s">
        <v>80</v>
      </c>
    </row>
    <row r="13" spans="2:10" ht="23.25" customHeight="1">
      <c r="B13" s="5"/>
      <c r="C13" s="22"/>
      <c r="D13" s="6"/>
      <c r="E13" s="6"/>
      <c r="F13" s="7"/>
      <c r="G13" s="8"/>
      <c r="H13" s="6"/>
      <c r="I13" s="6" t="s">
        <v>148</v>
      </c>
      <c r="J13" s="74"/>
    </row>
    <row r="14" spans="2:10" ht="16.5" thickBot="1">
      <c r="B14" s="70" t="s">
        <v>76</v>
      </c>
      <c r="C14" s="43" t="s">
        <v>10</v>
      </c>
      <c r="D14" s="29"/>
      <c r="E14" s="29"/>
      <c r="F14" s="29"/>
      <c r="G14" s="44" t="s">
        <v>1</v>
      </c>
      <c r="H14" s="29"/>
      <c r="I14" s="41" t="s">
        <v>6</v>
      </c>
      <c r="J14" s="78" t="s">
        <v>48</v>
      </c>
    </row>
    <row r="15" spans="1:10" ht="27.75" customHeight="1" thickTop="1">
      <c r="A15" s="82"/>
      <c r="B15" s="5" t="s">
        <v>100</v>
      </c>
      <c r="C15" s="17"/>
      <c r="D15" s="12"/>
      <c r="E15" s="12"/>
      <c r="F15" s="13"/>
      <c r="G15" s="25">
        <v>0.5791666666666667</v>
      </c>
      <c r="H15" s="6"/>
      <c r="I15" s="18"/>
      <c r="J15" s="74">
        <v>2</v>
      </c>
    </row>
    <row r="16" spans="1:10" ht="27.75" customHeight="1">
      <c r="A16" s="82"/>
      <c r="B16" s="5" t="s">
        <v>103</v>
      </c>
      <c r="C16" s="17"/>
      <c r="D16" s="12"/>
      <c r="E16" s="12"/>
      <c r="F16" s="13"/>
      <c r="G16" s="25">
        <v>0.6222222222222222</v>
      </c>
      <c r="H16" s="6"/>
      <c r="I16" s="18"/>
      <c r="J16" s="74">
        <v>7</v>
      </c>
    </row>
    <row r="17" spans="1:10" ht="27.75" customHeight="1">
      <c r="A17" s="82"/>
      <c r="B17" s="5" t="s">
        <v>77</v>
      </c>
      <c r="C17" s="17"/>
      <c r="D17" s="12"/>
      <c r="E17" s="12"/>
      <c r="F17" s="13"/>
      <c r="G17" s="25">
        <v>0.6229166666666667</v>
      </c>
      <c r="H17" s="6"/>
      <c r="I17" s="18"/>
      <c r="J17" s="74">
        <v>8</v>
      </c>
    </row>
    <row r="18" spans="1:10" ht="27.75" customHeight="1">
      <c r="A18" s="82"/>
      <c r="B18" s="5" t="s">
        <v>116</v>
      </c>
      <c r="C18" s="17"/>
      <c r="D18" s="12"/>
      <c r="E18" s="12"/>
      <c r="F18" s="13"/>
      <c r="G18" s="25">
        <v>0.65625</v>
      </c>
      <c r="H18" s="6"/>
      <c r="I18" s="18"/>
      <c r="J18" s="74">
        <v>22</v>
      </c>
    </row>
    <row r="19" spans="2:10" ht="13.5" thickBot="1">
      <c r="B19" s="14"/>
      <c r="C19" s="54"/>
      <c r="D19" s="9"/>
      <c r="E19" s="9"/>
      <c r="F19" s="10"/>
      <c r="G19" s="55"/>
      <c r="H19" s="9"/>
      <c r="I19" s="9" t="s">
        <v>150</v>
      </c>
      <c r="J19" s="80"/>
    </row>
    <row r="20" ht="13.5" thickTop="1"/>
  </sheetData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2"/>
  <sheetViews>
    <sheetView workbookViewId="0" topLeftCell="B1">
      <selection activeCell="F1" sqref="D1:F16384"/>
    </sheetView>
  </sheetViews>
  <sheetFormatPr defaultColWidth="9.140625" defaultRowHeight="12.75"/>
  <cols>
    <col min="2" max="2" width="18.57421875" style="0" customWidth="1"/>
    <col min="4" max="6" width="3.8515625" style="0" customWidth="1"/>
    <col min="9" max="9" width="10.7109375" style="0" customWidth="1"/>
    <col min="10" max="10" width="2.57421875" style="0" customWidth="1"/>
    <col min="11" max="11" width="11.28125" style="0" customWidth="1"/>
    <col min="12" max="12" width="8.7109375" style="0" customWidth="1"/>
  </cols>
  <sheetData>
    <row r="2" ht="13.5" thickBot="1"/>
    <row r="3" spans="2:12" ht="16.5" thickTop="1">
      <c r="B3" s="57" t="s">
        <v>138</v>
      </c>
      <c r="C3" s="46" t="s">
        <v>58</v>
      </c>
      <c r="D3" s="46"/>
      <c r="E3" s="46"/>
      <c r="F3" s="46"/>
      <c r="G3" s="46"/>
      <c r="H3" s="47"/>
      <c r="I3" s="58" t="s">
        <v>143</v>
      </c>
      <c r="J3" s="46"/>
      <c r="K3" s="95"/>
      <c r="L3" s="50"/>
    </row>
    <row r="4" spans="2:13" ht="15.75">
      <c r="B4" s="59" t="s">
        <v>67</v>
      </c>
      <c r="C4" s="2"/>
      <c r="D4" s="2"/>
      <c r="E4" s="2"/>
      <c r="F4" s="30" t="s">
        <v>1</v>
      </c>
      <c r="G4" s="2"/>
      <c r="H4" s="3"/>
      <c r="I4" s="39" t="s">
        <v>1</v>
      </c>
      <c r="J4" s="2" t="s">
        <v>1</v>
      </c>
      <c r="K4" s="2"/>
      <c r="L4" s="52"/>
      <c r="M4" s="15"/>
    </row>
    <row r="5" spans="2:13" ht="12.75" customHeight="1">
      <c r="B5" s="59"/>
      <c r="C5" s="2"/>
      <c r="D5" s="2"/>
      <c r="E5" s="2"/>
      <c r="F5" s="30"/>
      <c r="G5" s="2" t="s">
        <v>1</v>
      </c>
      <c r="H5" s="3"/>
      <c r="I5" s="39"/>
      <c r="J5" s="2"/>
      <c r="K5" s="2"/>
      <c r="L5" s="52"/>
      <c r="M5" s="15"/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73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 t="s">
        <v>113</v>
      </c>
    </row>
    <row r="7" spans="1:13" ht="21.75" customHeight="1" thickTop="1">
      <c r="A7" s="82"/>
      <c r="B7" s="5" t="s">
        <v>64</v>
      </c>
      <c r="C7" s="32"/>
      <c r="D7" s="71"/>
      <c r="E7" s="34"/>
      <c r="F7" s="21"/>
      <c r="G7" s="34"/>
      <c r="H7" s="97"/>
      <c r="I7" s="42">
        <v>0.8201388888888889</v>
      </c>
      <c r="J7" s="6"/>
      <c r="K7" s="6"/>
      <c r="L7" s="84">
        <v>32</v>
      </c>
      <c r="M7" s="155">
        <f aca="true" t="shared" si="0" ref="M7:M12">(+I7/5060)*5000</f>
        <v>0.8104139218269653</v>
      </c>
    </row>
    <row r="8" spans="1:13" ht="21.75" customHeight="1">
      <c r="A8" s="82"/>
      <c r="B8" s="5" t="s">
        <v>139</v>
      </c>
      <c r="C8" s="22"/>
      <c r="D8" s="71"/>
      <c r="E8" s="6"/>
      <c r="F8" s="21"/>
      <c r="G8" s="6"/>
      <c r="H8" s="23"/>
      <c r="I8" s="25">
        <v>0.8986111111111111</v>
      </c>
      <c r="J8" s="6"/>
      <c r="K8" s="6"/>
      <c r="L8" s="72">
        <v>71</v>
      </c>
      <c r="M8" s="155">
        <f t="shared" si="0"/>
        <v>0.887955643390426</v>
      </c>
    </row>
    <row r="9" spans="1:13" ht="21.75" customHeight="1">
      <c r="A9" s="82"/>
      <c r="B9" s="5" t="s">
        <v>56</v>
      </c>
      <c r="C9" s="22"/>
      <c r="D9" s="71"/>
      <c r="E9" s="6"/>
      <c r="F9" s="21"/>
      <c r="G9" s="6"/>
      <c r="H9" s="23"/>
      <c r="I9" s="25">
        <v>0.907638888888889</v>
      </c>
      <c r="J9" s="6"/>
      <c r="K9" s="6"/>
      <c r="L9" s="72">
        <v>75</v>
      </c>
      <c r="M9" s="155">
        <f t="shared" si="0"/>
        <v>0.8968763724198507</v>
      </c>
    </row>
    <row r="10" spans="1:13" ht="21.75" customHeight="1">
      <c r="A10" s="82"/>
      <c r="B10" s="5" t="s">
        <v>130</v>
      </c>
      <c r="C10" s="22"/>
      <c r="D10" s="71"/>
      <c r="E10" s="6"/>
      <c r="F10" s="21"/>
      <c r="G10" s="6"/>
      <c r="H10" s="23"/>
      <c r="I10" s="24">
        <v>0.9347222222222222</v>
      </c>
      <c r="J10" s="6"/>
      <c r="K10" s="6"/>
      <c r="L10" s="72">
        <v>82</v>
      </c>
      <c r="M10" s="155">
        <f t="shared" si="0"/>
        <v>0.9236385595081248</v>
      </c>
    </row>
    <row r="11" spans="1:13" ht="21.75" customHeight="1">
      <c r="A11" s="82"/>
      <c r="B11" s="5" t="s">
        <v>74</v>
      </c>
      <c r="C11" s="22"/>
      <c r="D11" s="71"/>
      <c r="E11" s="6"/>
      <c r="F11" s="21"/>
      <c r="G11" s="6"/>
      <c r="H11" s="23"/>
      <c r="I11" s="25">
        <v>0.95625</v>
      </c>
      <c r="J11" s="6"/>
      <c r="K11" s="6"/>
      <c r="L11" s="72">
        <v>84</v>
      </c>
      <c r="M11" s="155">
        <f t="shared" si="0"/>
        <v>0.944911067193676</v>
      </c>
    </row>
    <row r="12" spans="1:13" ht="21.75" customHeight="1">
      <c r="A12" s="82"/>
      <c r="B12" s="5" t="s">
        <v>108</v>
      </c>
      <c r="C12" s="22"/>
      <c r="D12" s="71"/>
      <c r="E12" s="6"/>
      <c r="F12" s="21"/>
      <c r="G12" s="6"/>
      <c r="H12" s="13"/>
      <c r="I12" s="25">
        <v>0.9659722222222222</v>
      </c>
      <c r="J12" s="6"/>
      <c r="K12" s="6"/>
      <c r="L12" s="72">
        <v>85</v>
      </c>
      <c r="M12" s="155">
        <f t="shared" si="0"/>
        <v>0.954518006148441</v>
      </c>
    </row>
    <row r="13" spans="1:13" ht="18.75" customHeight="1">
      <c r="A13" s="82"/>
      <c r="B13" s="5" t="s">
        <v>25</v>
      </c>
      <c r="C13" s="22"/>
      <c r="D13" s="21"/>
      <c r="E13" s="6"/>
      <c r="F13" s="21"/>
      <c r="G13" s="6"/>
      <c r="H13" s="13"/>
      <c r="I13" s="24" t="s">
        <v>144</v>
      </c>
      <c r="J13" s="6"/>
      <c r="K13" s="6"/>
      <c r="L13" s="74">
        <v>91</v>
      </c>
      <c r="M13" s="157" t="s">
        <v>145</v>
      </c>
    </row>
    <row r="14" spans="1:12" ht="18.75" customHeight="1">
      <c r="A14" s="82"/>
      <c r="B14" s="5" t="s">
        <v>1</v>
      </c>
      <c r="C14" s="22"/>
      <c r="D14" s="21"/>
      <c r="E14" s="6"/>
      <c r="F14" s="21"/>
      <c r="G14" s="6"/>
      <c r="H14" s="23"/>
      <c r="I14" s="25"/>
      <c r="J14" s="6"/>
      <c r="K14" s="6" t="s">
        <v>146</v>
      </c>
      <c r="L14" s="74"/>
    </row>
    <row r="15" spans="1:12" ht="11.25" customHeight="1" thickBot="1">
      <c r="A15" s="82"/>
      <c r="B15" s="5"/>
      <c r="C15" s="22"/>
      <c r="D15" s="21"/>
      <c r="E15" s="6"/>
      <c r="F15" s="21"/>
      <c r="G15" s="6"/>
      <c r="H15" s="13"/>
      <c r="I15" s="68"/>
      <c r="J15" s="6"/>
      <c r="K15" s="6"/>
      <c r="L15" s="74"/>
    </row>
    <row r="16" spans="1:12" ht="18.75" customHeight="1" thickBot="1" thickTop="1">
      <c r="A16" s="82"/>
      <c r="B16" s="92" t="s">
        <v>35</v>
      </c>
      <c r="C16" s="86" t="s">
        <v>10</v>
      </c>
      <c r="D16" s="86" t="s">
        <v>1</v>
      </c>
      <c r="E16" s="87" t="s">
        <v>1</v>
      </c>
      <c r="F16" s="88" t="s">
        <v>1</v>
      </c>
      <c r="G16" s="88"/>
      <c r="H16" s="89"/>
      <c r="I16" s="90" t="s">
        <v>4</v>
      </c>
      <c r="J16" s="93" t="s">
        <v>1</v>
      </c>
      <c r="K16" s="91" t="s">
        <v>1</v>
      </c>
      <c r="L16" s="96" t="s">
        <v>48</v>
      </c>
    </row>
    <row r="17" spans="1:12" ht="18.75" customHeight="1" thickTop="1">
      <c r="A17" s="82"/>
      <c r="B17" s="5" t="s">
        <v>131</v>
      </c>
      <c r="C17" s="22"/>
      <c r="D17" s="21"/>
      <c r="E17" s="6"/>
      <c r="F17" s="21"/>
      <c r="G17" s="6"/>
      <c r="H17" s="13"/>
      <c r="I17" s="68">
        <v>0.525</v>
      </c>
      <c r="J17" s="6"/>
      <c r="K17" s="18"/>
      <c r="L17" s="74">
        <v>4</v>
      </c>
    </row>
    <row r="18" spans="1:12" ht="18.75" customHeight="1">
      <c r="A18" s="82"/>
      <c r="B18" s="5" t="s">
        <v>68</v>
      </c>
      <c r="C18" s="22"/>
      <c r="D18" s="21"/>
      <c r="E18" s="6"/>
      <c r="F18" s="21"/>
      <c r="G18" s="6"/>
      <c r="H18" s="13"/>
      <c r="I18" s="68">
        <v>0.5513888888888888</v>
      </c>
      <c r="J18" s="6"/>
      <c r="K18" s="18"/>
      <c r="L18" s="74">
        <v>13</v>
      </c>
    </row>
    <row r="19" spans="1:12" ht="18.75" customHeight="1">
      <c r="A19" s="82"/>
      <c r="B19" s="5" t="s">
        <v>107</v>
      </c>
      <c r="C19" s="22"/>
      <c r="D19" s="21"/>
      <c r="E19" s="6"/>
      <c r="F19" s="21"/>
      <c r="G19" s="6"/>
      <c r="H19" s="13"/>
      <c r="I19" s="68">
        <v>0.5395833333333333</v>
      </c>
      <c r="J19" s="6"/>
      <c r="K19" s="18"/>
      <c r="L19" s="74">
        <v>9</v>
      </c>
    </row>
    <row r="20" spans="1:12" ht="18.75" customHeight="1">
      <c r="A20" s="82"/>
      <c r="B20" s="5" t="s">
        <v>69</v>
      </c>
      <c r="C20" s="22"/>
      <c r="D20" s="21"/>
      <c r="E20" s="6"/>
      <c r="F20" s="21"/>
      <c r="G20" s="6"/>
      <c r="H20" s="13"/>
      <c r="I20" s="68"/>
      <c r="J20" s="6"/>
      <c r="K20" s="18" t="s">
        <v>147</v>
      </c>
      <c r="L20" s="74"/>
    </row>
    <row r="21" spans="1:12" ht="18.75" customHeight="1">
      <c r="A21" s="82"/>
      <c r="B21" s="5" t="s">
        <v>1</v>
      </c>
      <c r="C21" s="22"/>
      <c r="D21" s="21"/>
      <c r="E21" s="6"/>
      <c r="F21" s="21"/>
      <c r="G21" s="6"/>
      <c r="H21" s="13"/>
      <c r="I21" s="68"/>
      <c r="J21" s="6"/>
      <c r="K21" s="18"/>
      <c r="L21" s="74"/>
    </row>
    <row r="22" spans="2:12" ht="13.5" thickBot="1">
      <c r="B22" s="14"/>
      <c r="C22" s="62"/>
      <c r="D22" s="63"/>
      <c r="E22" s="63"/>
      <c r="F22" s="63"/>
      <c r="G22" s="63"/>
      <c r="H22" s="11"/>
      <c r="I22" s="64"/>
      <c r="J22" s="63"/>
      <c r="K22" s="63"/>
      <c r="L22" s="56"/>
    </row>
    <row r="23" ht="13.5" thickTop="1"/>
    <row r="27" ht="7.5" customHeight="1"/>
  </sheetData>
  <printOptions/>
  <pageMargins left="0.5" right="0.5" top="0.5" bottom="0.5" header="0.5" footer="0.5"/>
  <pageSetup fitToHeight="1" fitToWidth="1" horizontalDpi="600" verticalDpi="600" orientation="portrait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7"/>
  <sheetViews>
    <sheetView workbookViewId="0" topLeftCell="B2">
      <selection activeCell="I8" sqref="I8:K8"/>
    </sheetView>
  </sheetViews>
  <sheetFormatPr defaultColWidth="9.140625" defaultRowHeight="12.75"/>
  <cols>
    <col min="1" max="1" width="3.28125" style="0" customWidth="1"/>
    <col min="2" max="2" width="18.57421875" style="0" customWidth="1"/>
    <col min="4" max="4" width="11.14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8.7109375" style="0" customWidth="1"/>
  </cols>
  <sheetData>
    <row r="2" ht="13.5" thickBot="1"/>
    <row r="3" spans="2:12" ht="16.5" thickTop="1">
      <c r="B3" s="57" t="s">
        <v>140</v>
      </c>
      <c r="C3" s="46" t="s">
        <v>78</v>
      </c>
      <c r="D3" s="46"/>
      <c r="E3" s="46"/>
      <c r="F3" s="46"/>
      <c r="G3" s="46"/>
      <c r="H3" s="47"/>
      <c r="I3" s="58" t="s">
        <v>72</v>
      </c>
      <c r="J3" s="46"/>
      <c r="K3" s="95"/>
      <c r="L3" s="50"/>
    </row>
    <row r="4" spans="2:13" ht="15.75">
      <c r="B4" s="59" t="s">
        <v>67</v>
      </c>
      <c r="C4" s="2"/>
      <c r="D4" s="2"/>
      <c r="E4" s="2"/>
      <c r="F4" s="30" t="s">
        <v>1</v>
      </c>
      <c r="G4" s="2"/>
      <c r="H4" s="3"/>
      <c r="I4" s="39" t="s">
        <v>1</v>
      </c>
      <c r="J4" s="2" t="s">
        <v>1</v>
      </c>
      <c r="K4" s="2"/>
      <c r="L4" s="52"/>
      <c r="M4" s="15"/>
    </row>
    <row r="5" spans="2:13" ht="12.75" customHeight="1">
      <c r="B5" s="59"/>
      <c r="C5" s="2"/>
      <c r="D5" s="2"/>
      <c r="E5" s="2"/>
      <c r="F5" s="30"/>
      <c r="G5" s="2" t="s">
        <v>1</v>
      </c>
      <c r="H5" s="3"/>
      <c r="I5" s="39"/>
      <c r="J5" s="2"/>
      <c r="K5" s="2"/>
      <c r="L5" s="52"/>
      <c r="M5" s="15"/>
    </row>
    <row r="6" spans="2:13" ht="16.5" thickBot="1">
      <c r="B6" s="69" t="s">
        <v>34</v>
      </c>
      <c r="C6" s="35" t="s">
        <v>2</v>
      </c>
      <c r="D6" s="35" t="s">
        <v>3</v>
      </c>
      <c r="E6" s="36" t="s">
        <v>15</v>
      </c>
      <c r="F6" s="35" t="s">
        <v>16</v>
      </c>
      <c r="G6" s="36" t="s">
        <v>17</v>
      </c>
      <c r="H6" s="37" t="s">
        <v>26</v>
      </c>
      <c r="I6" s="38" t="s">
        <v>4</v>
      </c>
      <c r="J6" s="36" t="s">
        <v>5</v>
      </c>
      <c r="K6" s="36" t="s">
        <v>6</v>
      </c>
      <c r="L6" s="60" t="s">
        <v>48</v>
      </c>
      <c r="M6" s="15"/>
    </row>
    <row r="7" spans="1:13" ht="21.75" customHeight="1" thickTop="1">
      <c r="A7" s="82"/>
      <c r="B7" s="5" t="s">
        <v>18</v>
      </c>
      <c r="C7" s="32">
        <v>0.21805555555555556</v>
      </c>
      <c r="D7" s="21">
        <f aca="true" t="shared" si="0" ref="D7:D26">+E7-C7</f>
        <v>0.2361111111111111</v>
      </c>
      <c r="E7" s="34">
        <v>0.45416666666666666</v>
      </c>
      <c r="F7" s="21">
        <f aca="true" t="shared" si="1" ref="F7:F26">+G7-E7</f>
        <v>0.24305555555555564</v>
      </c>
      <c r="G7" s="34">
        <v>0.6972222222222223</v>
      </c>
      <c r="H7" s="23">
        <f aca="true" t="shared" si="2" ref="H7:H26">+AVERAGE(D7,F7)</f>
        <v>0.23958333333333337</v>
      </c>
      <c r="I7" s="42">
        <v>0.7208333333333333</v>
      </c>
      <c r="J7" s="6">
        <f>(+I7/5000)*1600</f>
        <v>0.23066666666666666</v>
      </c>
      <c r="K7" s="6">
        <f>(+I7/5000)*1000</f>
        <v>0.14416666666666667</v>
      </c>
      <c r="L7" s="84">
        <v>4</v>
      </c>
      <c r="M7" s="16" t="s">
        <v>1</v>
      </c>
    </row>
    <row r="8" spans="1:13" ht="21.75" customHeight="1">
      <c r="A8" s="82"/>
      <c r="B8" s="5" t="s">
        <v>42</v>
      </c>
      <c r="C8" s="22">
        <v>0.21875</v>
      </c>
      <c r="D8" s="21">
        <f t="shared" si="0"/>
        <v>0.25486111111111115</v>
      </c>
      <c r="E8" s="6">
        <v>0.47361111111111115</v>
      </c>
      <c r="F8" s="21">
        <f t="shared" si="1"/>
        <v>0.24722222222222218</v>
      </c>
      <c r="G8" s="6">
        <v>0.7208333333333333</v>
      </c>
      <c r="H8" s="23">
        <f t="shared" si="2"/>
        <v>0.25104166666666666</v>
      </c>
      <c r="I8" s="25">
        <v>0.7416666666666667</v>
      </c>
      <c r="J8" s="6">
        <f>(+I8/5000)*1600</f>
        <v>0.23733333333333337</v>
      </c>
      <c r="K8" s="6">
        <f>(+I8/5000)*1000</f>
        <v>0.14833333333333334</v>
      </c>
      <c r="L8" s="72">
        <v>7</v>
      </c>
      <c r="M8" s="16"/>
    </row>
    <row r="9" spans="1:13" ht="21.75" customHeight="1">
      <c r="A9" s="82"/>
      <c r="B9" s="5" t="s">
        <v>27</v>
      </c>
      <c r="C9" s="22">
        <v>0.21875</v>
      </c>
      <c r="D9" s="21">
        <f t="shared" si="0"/>
        <v>0.25486111111111115</v>
      </c>
      <c r="E9" s="6">
        <v>0.47361111111111115</v>
      </c>
      <c r="F9" s="21">
        <f t="shared" si="1"/>
        <v>0.261111111111111</v>
      </c>
      <c r="G9" s="6">
        <v>0.7347222222222222</v>
      </c>
      <c r="H9" s="23">
        <f t="shared" si="2"/>
        <v>0.2579861111111111</v>
      </c>
      <c r="I9" s="24">
        <v>0.7576388888888889</v>
      </c>
      <c r="J9" s="6">
        <f aca="true" t="shared" si="3" ref="J9:J26">(+I9/5000)*1600</f>
        <v>0.24244444444444443</v>
      </c>
      <c r="K9" s="6">
        <f aca="true" t="shared" si="4" ref="K9:K26">(+I9/5000)*1000</f>
        <v>0.15152777777777776</v>
      </c>
      <c r="L9" s="72">
        <v>11</v>
      </c>
      <c r="M9" s="16"/>
    </row>
    <row r="10" spans="1:13" ht="21.75" customHeight="1">
      <c r="A10" s="82"/>
      <c r="B10" s="5" t="s">
        <v>119</v>
      </c>
      <c r="C10" s="22">
        <v>0.23125</v>
      </c>
      <c r="D10" s="21">
        <f t="shared" si="0"/>
        <v>0.2569444444444444</v>
      </c>
      <c r="E10" s="6">
        <v>0.48819444444444443</v>
      </c>
      <c r="F10" s="21">
        <f t="shared" si="1"/>
        <v>0.25208333333333327</v>
      </c>
      <c r="G10" s="6">
        <v>0.7402777777777777</v>
      </c>
      <c r="H10" s="23">
        <f t="shared" si="2"/>
        <v>0.2545138888888888</v>
      </c>
      <c r="I10" s="25">
        <v>0.7625</v>
      </c>
      <c r="J10" s="6">
        <f t="shared" si="3"/>
        <v>0.244</v>
      </c>
      <c r="K10" s="6">
        <f t="shared" si="4"/>
        <v>0.1525</v>
      </c>
      <c r="L10" s="72">
        <v>13</v>
      </c>
      <c r="M10" s="16"/>
    </row>
    <row r="11" spans="1:13" ht="21.75" customHeight="1">
      <c r="A11" s="82"/>
      <c r="B11" s="5" t="s">
        <v>21</v>
      </c>
      <c r="C11" s="22">
        <v>0.22708333333333333</v>
      </c>
      <c r="D11" s="21">
        <f t="shared" si="0"/>
        <v>0.2569444444444444</v>
      </c>
      <c r="E11" s="6">
        <v>0.4840277777777778</v>
      </c>
      <c r="F11" s="21">
        <f t="shared" si="1"/>
        <v>0.2604166666666667</v>
      </c>
      <c r="G11" s="6">
        <v>0.7444444444444445</v>
      </c>
      <c r="H11" s="23">
        <f t="shared" si="2"/>
        <v>0.2586805555555556</v>
      </c>
      <c r="I11" s="25">
        <v>0.7715277777777777</v>
      </c>
      <c r="J11" s="6">
        <f t="shared" si="3"/>
        <v>0.24688888888888885</v>
      </c>
      <c r="K11" s="6">
        <f t="shared" si="4"/>
        <v>0.15430555555555553</v>
      </c>
      <c r="L11" s="72">
        <v>17</v>
      </c>
      <c r="M11" s="16"/>
    </row>
    <row r="12" spans="1:13" ht="21.75" customHeight="1">
      <c r="A12" s="82"/>
      <c r="B12" s="5" t="s">
        <v>120</v>
      </c>
      <c r="C12" s="22">
        <v>0.23055555555555554</v>
      </c>
      <c r="D12" s="21">
        <f t="shared" si="0"/>
        <v>0.23055555555555554</v>
      </c>
      <c r="E12" s="6">
        <v>0.4611111111111111</v>
      </c>
      <c r="F12" s="21">
        <f t="shared" si="1"/>
        <v>0.28958333333333336</v>
      </c>
      <c r="G12" s="6">
        <v>0.7506944444444444</v>
      </c>
      <c r="H12" s="23">
        <f t="shared" si="2"/>
        <v>0.26006944444444446</v>
      </c>
      <c r="I12" s="25">
        <v>0.775</v>
      </c>
      <c r="J12" s="6">
        <f t="shared" si="3"/>
        <v>0.248</v>
      </c>
      <c r="K12" s="6">
        <f t="shared" si="4"/>
        <v>0.155</v>
      </c>
      <c r="L12" s="72">
        <v>18</v>
      </c>
      <c r="M12" s="16"/>
    </row>
    <row r="13" spans="1:13" ht="21.75" customHeight="1">
      <c r="A13" s="82"/>
      <c r="B13" s="5" t="s">
        <v>44</v>
      </c>
      <c r="C13" s="22">
        <v>0.2222222222222222</v>
      </c>
      <c r="D13" s="21">
        <f t="shared" si="0"/>
        <v>0.2569444444444445</v>
      </c>
      <c r="E13" s="6">
        <v>0.4791666666666667</v>
      </c>
      <c r="F13" s="21">
        <f t="shared" si="1"/>
        <v>0.28124999999999994</v>
      </c>
      <c r="G13" s="6">
        <v>0.7604166666666666</v>
      </c>
      <c r="H13" s="23">
        <f t="shared" si="2"/>
        <v>0.2690972222222222</v>
      </c>
      <c r="I13" s="25">
        <v>0.7847222222222222</v>
      </c>
      <c r="J13" s="6">
        <f t="shared" si="3"/>
        <v>0.2511111111111111</v>
      </c>
      <c r="K13" s="6">
        <f t="shared" si="4"/>
        <v>0.15694444444444444</v>
      </c>
      <c r="L13" s="72">
        <v>21</v>
      </c>
      <c r="M13" s="16"/>
    </row>
    <row r="14" spans="1:13" ht="21.75" customHeight="1">
      <c r="A14" s="82"/>
      <c r="B14" s="5" t="s">
        <v>55</v>
      </c>
      <c r="C14" s="22">
        <v>0.22916666666666666</v>
      </c>
      <c r="D14" s="21">
        <f t="shared" si="0"/>
        <v>0.2631944444444444</v>
      </c>
      <c r="E14" s="6">
        <v>0.4923611111111111</v>
      </c>
      <c r="F14" s="21">
        <f t="shared" si="1"/>
        <v>0.2722222222222223</v>
      </c>
      <c r="G14" s="6">
        <v>0.7645833333333334</v>
      </c>
      <c r="H14" s="23">
        <f t="shared" si="2"/>
        <v>0.2677083333333333</v>
      </c>
      <c r="I14" s="25">
        <v>0.7875</v>
      </c>
      <c r="J14" s="6">
        <f t="shared" si="3"/>
        <v>0.252</v>
      </c>
      <c r="K14" s="6">
        <f t="shared" si="4"/>
        <v>0.1575</v>
      </c>
      <c r="L14" s="72">
        <v>22</v>
      </c>
      <c r="M14" s="16"/>
    </row>
    <row r="15" spans="1:12" ht="18.75" customHeight="1">
      <c r="A15" s="82"/>
      <c r="B15" s="5" t="s">
        <v>23</v>
      </c>
      <c r="C15" s="22">
        <v>0.23263888888888887</v>
      </c>
      <c r="D15" s="21">
        <f t="shared" si="0"/>
        <v>0.26875000000000004</v>
      </c>
      <c r="E15" s="6">
        <v>0.5013888888888889</v>
      </c>
      <c r="F15" s="21">
        <f t="shared" si="1"/>
        <v>0.26875000000000004</v>
      </c>
      <c r="G15" s="6">
        <v>0.7701388888888889</v>
      </c>
      <c r="H15" s="23">
        <f t="shared" si="2"/>
        <v>0.26875000000000004</v>
      </c>
      <c r="I15" s="25">
        <v>0.7951388888888888</v>
      </c>
      <c r="J15" s="6">
        <f t="shared" si="3"/>
        <v>0.2544444444444444</v>
      </c>
      <c r="K15" s="6">
        <f t="shared" si="4"/>
        <v>0.15902777777777777</v>
      </c>
      <c r="L15" s="74">
        <v>25</v>
      </c>
    </row>
    <row r="16" spans="1:12" ht="18.75" customHeight="1">
      <c r="A16" s="82"/>
      <c r="B16" s="5" t="s">
        <v>60</v>
      </c>
      <c r="C16" s="22">
        <v>0.24375</v>
      </c>
      <c r="D16" s="21">
        <f t="shared" si="0"/>
        <v>0.2729166666666667</v>
      </c>
      <c r="E16" s="6">
        <v>0.5166666666666667</v>
      </c>
      <c r="F16" s="21">
        <f t="shared" si="1"/>
        <v>0.26736111111111105</v>
      </c>
      <c r="G16" s="6">
        <v>0.7840277777777778</v>
      </c>
      <c r="H16" s="23">
        <f t="shared" si="2"/>
        <v>0.2701388888888889</v>
      </c>
      <c r="I16" s="25">
        <v>0.8055555555555555</v>
      </c>
      <c r="J16" s="6">
        <f t="shared" si="3"/>
        <v>0.2577777777777777</v>
      </c>
      <c r="K16" s="6">
        <f t="shared" si="4"/>
        <v>0.1611111111111111</v>
      </c>
      <c r="L16" s="74">
        <v>34</v>
      </c>
    </row>
    <row r="17" spans="1:12" ht="18.75" customHeight="1">
      <c r="A17" s="82"/>
      <c r="B17" s="5" t="s">
        <v>70</v>
      </c>
      <c r="C17" s="22">
        <v>0.2375</v>
      </c>
      <c r="D17" s="21">
        <f t="shared" si="0"/>
        <v>0.27291666666666664</v>
      </c>
      <c r="E17" s="6">
        <v>0.5104166666666666</v>
      </c>
      <c r="F17" s="21">
        <f t="shared" si="1"/>
        <v>0.27847222222222223</v>
      </c>
      <c r="G17" s="6">
        <v>0.7888888888888889</v>
      </c>
      <c r="H17" s="23">
        <f t="shared" si="2"/>
        <v>0.27569444444444446</v>
      </c>
      <c r="I17" s="25">
        <v>0.811111111111111</v>
      </c>
      <c r="J17" s="6">
        <f t="shared" si="3"/>
        <v>0.25955555555555554</v>
      </c>
      <c r="K17" s="6">
        <f t="shared" si="4"/>
        <v>0.1622222222222222</v>
      </c>
      <c r="L17" s="74">
        <v>37</v>
      </c>
    </row>
    <row r="18" spans="1:12" ht="18.75" customHeight="1">
      <c r="A18" s="82"/>
      <c r="B18" s="5" t="s">
        <v>43</v>
      </c>
      <c r="C18" s="22">
        <v>0.24097222222222223</v>
      </c>
      <c r="D18" s="21">
        <f t="shared" si="0"/>
        <v>0.27083333333333326</v>
      </c>
      <c r="E18" s="6">
        <v>0.5118055555555555</v>
      </c>
      <c r="F18" s="21">
        <f t="shared" si="1"/>
        <v>0.2798611111111111</v>
      </c>
      <c r="G18" s="6">
        <v>0.7916666666666666</v>
      </c>
      <c r="H18" s="23">
        <f t="shared" si="2"/>
        <v>0.2753472222222222</v>
      </c>
      <c r="I18" s="25">
        <v>0.8152777777777778</v>
      </c>
      <c r="J18" s="6">
        <f t="shared" si="3"/>
        <v>0.2608888888888889</v>
      </c>
      <c r="K18" s="6">
        <f t="shared" si="4"/>
        <v>0.16305555555555556</v>
      </c>
      <c r="L18" s="74">
        <v>38</v>
      </c>
    </row>
    <row r="19" spans="1:12" ht="18.75" customHeight="1">
      <c r="A19" s="82"/>
      <c r="B19" s="5" t="s">
        <v>45</v>
      </c>
      <c r="C19" s="22">
        <v>0.24375</v>
      </c>
      <c r="D19" s="21">
        <f t="shared" si="0"/>
        <v>0.275</v>
      </c>
      <c r="E19" s="6">
        <v>0.51875</v>
      </c>
      <c r="F19" s="21">
        <f t="shared" si="1"/>
        <v>0.2743055555555556</v>
      </c>
      <c r="G19" s="6">
        <v>0.7930555555555556</v>
      </c>
      <c r="H19" s="23">
        <f t="shared" si="2"/>
        <v>0.2746527777777778</v>
      </c>
      <c r="I19" s="25">
        <v>0.8194444444444445</v>
      </c>
      <c r="J19" s="6">
        <f t="shared" si="3"/>
        <v>0.26222222222222225</v>
      </c>
      <c r="K19" s="6">
        <f t="shared" si="4"/>
        <v>0.1638888888888889</v>
      </c>
      <c r="L19" s="74">
        <v>40</v>
      </c>
    </row>
    <row r="20" spans="1:12" ht="18.75" customHeight="1">
      <c r="A20" s="82"/>
      <c r="B20" s="5" t="s">
        <v>63</v>
      </c>
      <c r="C20" s="22">
        <v>0.24861111111111112</v>
      </c>
      <c r="D20" s="21">
        <f t="shared" si="0"/>
        <v>0.2791666666666667</v>
      </c>
      <c r="E20" s="6">
        <v>0.5277777777777778</v>
      </c>
      <c r="F20" s="21">
        <f t="shared" si="1"/>
        <v>0.28402777777777777</v>
      </c>
      <c r="G20" s="6">
        <v>0.8118055555555556</v>
      </c>
      <c r="H20" s="23">
        <f t="shared" si="2"/>
        <v>0.2815972222222222</v>
      </c>
      <c r="I20" s="25">
        <v>0.8333333333333334</v>
      </c>
      <c r="J20" s="6">
        <f t="shared" si="3"/>
        <v>0.26666666666666666</v>
      </c>
      <c r="K20" s="6">
        <f t="shared" si="4"/>
        <v>0.16666666666666666</v>
      </c>
      <c r="L20" s="74">
        <v>42</v>
      </c>
    </row>
    <row r="21" spans="1:12" ht="18.75" customHeight="1">
      <c r="A21" s="82"/>
      <c r="B21" s="5" t="s">
        <v>79</v>
      </c>
      <c r="C21" s="22">
        <v>0.2534722222222222</v>
      </c>
      <c r="D21" s="21">
        <f t="shared" si="0"/>
        <v>0.2895833333333333</v>
      </c>
      <c r="E21" s="6">
        <v>0.5430555555555555</v>
      </c>
      <c r="F21" s="21">
        <f t="shared" si="1"/>
        <v>0.3284722222222223</v>
      </c>
      <c r="G21" s="6">
        <v>0.8715277777777778</v>
      </c>
      <c r="H21" s="23">
        <f t="shared" si="2"/>
        <v>0.3090277777777778</v>
      </c>
      <c r="I21" s="25">
        <v>0.8486111111111111</v>
      </c>
      <c r="J21" s="6">
        <f t="shared" si="3"/>
        <v>0.27155555555555555</v>
      </c>
      <c r="K21" s="6">
        <f t="shared" si="4"/>
        <v>0.16972222222222222</v>
      </c>
      <c r="L21" s="74">
        <v>48</v>
      </c>
    </row>
    <row r="22" spans="1:12" ht="18.75" customHeight="1">
      <c r="A22" s="82"/>
      <c r="B22" s="5" t="s">
        <v>64</v>
      </c>
      <c r="C22" s="22">
        <v>0.2534722222222222</v>
      </c>
      <c r="D22" s="21">
        <f t="shared" si="0"/>
        <v>0.2895833333333333</v>
      </c>
      <c r="E22" s="6">
        <v>0.5430555555555555</v>
      </c>
      <c r="F22" s="21">
        <f t="shared" si="1"/>
        <v>0.2826388888888889</v>
      </c>
      <c r="G22" s="6">
        <v>0.8256944444444444</v>
      </c>
      <c r="H22" s="23">
        <f t="shared" si="2"/>
        <v>0.2861111111111111</v>
      </c>
      <c r="I22" s="25">
        <v>0.8520833333333333</v>
      </c>
      <c r="J22" s="6">
        <f t="shared" si="3"/>
        <v>0.27266666666666667</v>
      </c>
      <c r="K22" s="6">
        <f t="shared" si="4"/>
        <v>0.17041666666666666</v>
      </c>
      <c r="L22" s="74">
        <v>49</v>
      </c>
    </row>
    <row r="23" spans="1:12" ht="18.75" customHeight="1">
      <c r="A23" s="82"/>
      <c r="B23" s="5" t="s">
        <v>22</v>
      </c>
      <c r="C23" s="22">
        <v>0.24861111111111112</v>
      </c>
      <c r="D23" s="21">
        <f t="shared" si="0"/>
        <v>0.29513888888888884</v>
      </c>
      <c r="E23" s="6">
        <v>0.54375</v>
      </c>
      <c r="F23" s="21">
        <f t="shared" si="1"/>
        <v>0.2930555555555555</v>
      </c>
      <c r="G23" s="6">
        <v>0.8368055555555555</v>
      </c>
      <c r="H23" s="23">
        <f t="shared" si="2"/>
        <v>0.2940972222222222</v>
      </c>
      <c r="I23" s="25">
        <v>0.8604166666666666</v>
      </c>
      <c r="J23" s="6">
        <f t="shared" si="3"/>
        <v>0.2753333333333333</v>
      </c>
      <c r="K23" s="6">
        <f t="shared" si="4"/>
        <v>0.17208333333333334</v>
      </c>
      <c r="L23" s="74">
        <v>54</v>
      </c>
    </row>
    <row r="24" spans="1:12" ht="18.75" customHeight="1">
      <c r="A24" s="82"/>
      <c r="B24" s="5" t="s">
        <v>47</v>
      </c>
      <c r="C24" s="22">
        <v>0.2638888888888889</v>
      </c>
      <c r="D24" s="21">
        <f t="shared" si="0"/>
        <v>0.3055555555555555</v>
      </c>
      <c r="E24" s="6">
        <v>0.5694444444444444</v>
      </c>
      <c r="F24" s="21">
        <f t="shared" si="1"/>
        <v>0.30347222222222225</v>
      </c>
      <c r="G24" s="6">
        <v>0.8729166666666667</v>
      </c>
      <c r="H24" s="23">
        <f t="shared" si="2"/>
        <v>0.30451388888888886</v>
      </c>
      <c r="I24" s="25">
        <v>0.8930555555555556</v>
      </c>
      <c r="J24" s="6">
        <f t="shared" si="3"/>
        <v>0.2857777777777778</v>
      </c>
      <c r="K24" s="6">
        <f t="shared" si="4"/>
        <v>0.17861111111111114</v>
      </c>
      <c r="L24" s="74">
        <v>61</v>
      </c>
    </row>
    <row r="25" spans="1:12" ht="18.75" customHeight="1">
      <c r="A25" s="82"/>
      <c r="B25" s="5" t="s">
        <v>62</v>
      </c>
      <c r="C25" s="22">
        <v>0.25</v>
      </c>
      <c r="D25" s="21">
        <f t="shared" si="0"/>
        <v>0.34097222222222223</v>
      </c>
      <c r="E25" s="6">
        <v>0.5909722222222222</v>
      </c>
      <c r="F25" s="21">
        <f t="shared" si="1"/>
        <v>0.32638888888888884</v>
      </c>
      <c r="G25" s="6">
        <v>0.9173611111111111</v>
      </c>
      <c r="H25" s="23">
        <f t="shared" si="2"/>
        <v>0.33368055555555554</v>
      </c>
      <c r="I25" s="25">
        <v>0.9458333333333333</v>
      </c>
      <c r="J25" s="6">
        <f t="shared" si="3"/>
        <v>0.30266666666666664</v>
      </c>
      <c r="K25" s="6">
        <f t="shared" si="4"/>
        <v>0.18916666666666668</v>
      </c>
      <c r="L25" s="74">
        <v>71</v>
      </c>
    </row>
    <row r="26" spans="1:12" ht="18.75" customHeight="1">
      <c r="A26" s="82"/>
      <c r="B26" s="5" t="s">
        <v>46</v>
      </c>
      <c r="C26" s="22">
        <v>0.26944444444444443</v>
      </c>
      <c r="D26" s="21">
        <f t="shared" si="0"/>
        <v>0.3326388888888889</v>
      </c>
      <c r="E26" s="6">
        <v>0.6020833333333333</v>
      </c>
      <c r="F26" s="21">
        <f t="shared" si="1"/>
        <v>0.3416666666666667</v>
      </c>
      <c r="G26" s="6">
        <v>0.94375</v>
      </c>
      <c r="H26" s="23">
        <f t="shared" si="2"/>
        <v>0.33715277777777775</v>
      </c>
      <c r="I26" s="25">
        <v>0.9736111111111111</v>
      </c>
      <c r="J26" s="6">
        <f t="shared" si="3"/>
        <v>0.31155555555555553</v>
      </c>
      <c r="K26" s="6">
        <f t="shared" si="4"/>
        <v>0.1947222222222222</v>
      </c>
      <c r="L26" s="74">
        <v>75</v>
      </c>
    </row>
    <row r="27" spans="2:12" ht="13.5" thickBot="1">
      <c r="B27" s="14"/>
      <c r="C27" s="62"/>
      <c r="D27" s="63"/>
      <c r="E27" s="63"/>
      <c r="F27" s="63"/>
      <c r="G27" s="63"/>
      <c r="H27" s="11"/>
      <c r="I27" s="64"/>
      <c r="J27" s="63"/>
      <c r="K27" s="63"/>
      <c r="L27" s="56"/>
    </row>
    <row r="28" ht="13.5" thickTop="1"/>
  </sheetData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</dc:creator>
  <cp:keywords/>
  <dc:description/>
  <cp:lastModifiedBy>all22070</cp:lastModifiedBy>
  <cp:lastPrinted>2010-10-25T15:24:55Z</cp:lastPrinted>
  <dcterms:created xsi:type="dcterms:W3CDTF">2007-11-12T15:18:22Z</dcterms:created>
  <dcterms:modified xsi:type="dcterms:W3CDTF">2010-10-25T15:25:16Z</dcterms:modified>
  <cp:category/>
  <cp:version/>
  <cp:contentType/>
  <cp:contentStatus/>
</cp:coreProperties>
</file>