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410" yWindow="795" windowWidth="11175" windowHeight="6840" tabRatio="945" firstSheet="10" activeTab="16"/>
  </bookViews>
  <sheets>
    <sheet name="G- Jam" sheetId="1" r:id="rId1"/>
    <sheet name="B- Jam" sheetId="2" r:id="rId2"/>
    <sheet name="B-WF" sheetId="3" r:id="rId3"/>
    <sheet name="G-WF" sheetId="4" r:id="rId4"/>
    <sheet name="B-Duel" sheetId="5" r:id="rId5"/>
    <sheet name="G- Duel" sheetId="6" r:id="rId6"/>
    <sheet name="G-Bagley" sheetId="7" r:id="rId7"/>
    <sheet name="B-Bagley" sheetId="8" r:id="rId8"/>
    <sheet name="B- Milaca" sheetId="9" r:id="rId9"/>
    <sheet name="G- Milaca" sheetId="10" r:id="rId10"/>
    <sheet name="G-EGF" sheetId="11" r:id="rId11"/>
    <sheet name="B-EGF" sheetId="12" r:id="rId12"/>
    <sheet name="b-minot" sheetId="13" r:id="rId13"/>
    <sheet name="G-Minot" sheetId="14" r:id="rId14"/>
    <sheet name="b-GF" sheetId="15" r:id="rId15"/>
    <sheet name="G- GF" sheetId="16" r:id="rId16"/>
    <sheet name="Girls EDC" sheetId="17" r:id="rId17"/>
    <sheet name="boys edc" sheetId="18" r:id="rId18"/>
    <sheet name="g-cass" sheetId="19" r:id="rId19"/>
    <sheet name="b- cass" sheetId="20" r:id="rId20"/>
    <sheet name="B-State" sheetId="21" r:id="rId21"/>
    <sheet name="G-state" sheetId="22" r:id="rId22"/>
    <sheet name="B-NTN" sheetId="23" r:id="rId23"/>
    <sheet name="G-NTN" sheetId="24" r:id="rId24"/>
  </sheets>
  <definedNames>
    <definedName name="_xlnm.Print_Area" localSheetId="19">'b- cass'!$C$6:$I$36</definedName>
    <definedName name="_xlnm.Print_Area" localSheetId="1">'B- Jam'!$C$6:$K$38</definedName>
    <definedName name="_xlnm.Print_Area" localSheetId="8">'B- Milaca'!$C$6:$L$38</definedName>
    <definedName name="_xlnm.Print_Area" localSheetId="7">'B-Bagley'!$C$6:$L$35</definedName>
    <definedName name="_xlnm.Print_Area" localSheetId="4">'B-Duel'!$C$6:$J$41</definedName>
    <definedName name="_xlnm.Print_Area" localSheetId="11">'B-EGF'!$C$5:$K$34</definedName>
    <definedName name="_xlnm.Print_Area" localSheetId="14">'b-GF'!$C$6:$M$42</definedName>
    <definedName name="_xlnm.Print_Area" localSheetId="12">'b-minot'!$C$6:$L$32</definedName>
    <definedName name="_xlnm.Print_Area" localSheetId="17">'boys edc'!$C$6:$L$41</definedName>
    <definedName name="_xlnm.Print_Area" localSheetId="20">'B-State'!$C$6:$L$20</definedName>
    <definedName name="_xlnm.Print_Area" localSheetId="2">'B-WF'!$B$6:$L$40</definedName>
    <definedName name="_xlnm.Print_Area" localSheetId="5">'G- Duel'!$C$6:$J$34</definedName>
    <definedName name="_xlnm.Print_Area" localSheetId="15">'G- GF'!$B$6:$H$43</definedName>
    <definedName name="_xlnm.Print_Area" localSheetId="0">'G- Jam'!$C$5:$I$29</definedName>
    <definedName name="_xlnm.Print_Area" localSheetId="9">'G- Milaca'!$C$6:$I$28</definedName>
    <definedName name="_xlnm.Print_Area" localSheetId="6">'G-Bagley'!$C$6:$I$29</definedName>
    <definedName name="_xlnm.Print_Area" localSheetId="18">'g-cass'!$B$6:$E$27</definedName>
    <definedName name="_xlnm.Print_Area" localSheetId="10">'G-EGF'!$C$5:$I$26</definedName>
    <definedName name="_xlnm.Print_Area" localSheetId="16">'Girls EDC'!$B$6:$I$30</definedName>
    <definedName name="_xlnm.Print_Area" localSheetId="13">'G-Minot'!$C$6:$I$27</definedName>
    <definedName name="_xlnm.Print_Area" localSheetId="21">'G-state'!$C$6:$I$21</definedName>
    <definedName name="_xlnm.Print_Area" localSheetId="3">'G-WF'!$C$6:$K$32</definedName>
  </definedNames>
  <calcPr fullCalcOnLoad="1"/>
</workbook>
</file>

<file path=xl/sharedStrings.xml><?xml version="1.0" encoding="utf-8"?>
<sst xmlns="http://schemas.openxmlformats.org/spreadsheetml/2006/main" count="958" uniqueCount="222">
  <si>
    <t>JVGirls 3k</t>
  </si>
  <si>
    <t>Campbell, Sasha</t>
  </si>
  <si>
    <t>JV Boys, 5k</t>
  </si>
  <si>
    <t>Olson, Gabe</t>
  </si>
  <si>
    <t>Parrish, Colin</t>
  </si>
  <si>
    <t>Rau, Josh</t>
  </si>
  <si>
    <t>Boys Varsity 5k</t>
  </si>
  <si>
    <t>2m split</t>
  </si>
  <si>
    <t>2nd mile Total</t>
  </si>
  <si>
    <t>2m total</t>
  </si>
  <si>
    <t>3m split</t>
  </si>
  <si>
    <t>3m total</t>
  </si>
  <si>
    <t>Average/1000</t>
  </si>
  <si>
    <t>BOYS Varsity 5K</t>
  </si>
  <si>
    <t>Jv boys 4k</t>
  </si>
  <si>
    <t>JrH boys 3k</t>
  </si>
  <si>
    <t>Varsity Girls 4K</t>
  </si>
  <si>
    <t>JrH Girls 3k</t>
  </si>
  <si>
    <t>Peterson, Ben</t>
  </si>
  <si>
    <t>Torrey, Mike</t>
  </si>
  <si>
    <t>Cass County Meet</t>
  </si>
  <si>
    <t xml:space="preserve">Weather - </t>
  </si>
  <si>
    <t xml:space="preserve">Weather </t>
  </si>
  <si>
    <t>West Fargo</t>
  </si>
  <si>
    <t>Cass County meet</t>
  </si>
  <si>
    <t>McLaughlin, Mike</t>
  </si>
  <si>
    <t>GF Inv</t>
  </si>
  <si>
    <t>Jamestown</t>
  </si>
  <si>
    <t>Weather</t>
  </si>
  <si>
    <t>Girls Varisty 4k</t>
  </si>
  <si>
    <t xml:space="preserve"> </t>
  </si>
  <si>
    <t>Medal, Kaitlin</t>
  </si>
  <si>
    <t>1st Mile</t>
  </si>
  <si>
    <t>Final Time</t>
  </si>
  <si>
    <t>Average/mile</t>
  </si>
  <si>
    <t>2 mile Avg</t>
  </si>
  <si>
    <t>Fee, Rebecca</t>
  </si>
  <si>
    <t>Erickson, Jen</t>
  </si>
  <si>
    <t>Kobilansky, Caleb</t>
  </si>
  <si>
    <t>True 4K Course Distance</t>
  </si>
  <si>
    <t>Brown, Hanna</t>
  </si>
  <si>
    <t>Sharief, Samantha</t>
  </si>
  <si>
    <t>True 5K course distance</t>
  </si>
  <si>
    <t>Kyllo, Ronnie</t>
  </si>
  <si>
    <t>Torrey, Alex</t>
  </si>
  <si>
    <t>Houska, Ben</t>
  </si>
  <si>
    <t>Nordel, David</t>
  </si>
  <si>
    <t>Johnson, Brett</t>
  </si>
  <si>
    <t>1st mile</t>
  </si>
  <si>
    <t>Wickman, Lindsey</t>
  </si>
  <si>
    <t>Lappe, Chris</t>
  </si>
  <si>
    <t>Harlow, Shane</t>
  </si>
  <si>
    <t>Kalka, Joe</t>
  </si>
  <si>
    <t>Hill</t>
  </si>
  <si>
    <t>Shafer, Paul</t>
  </si>
  <si>
    <t>Thomson, Brittney</t>
  </si>
  <si>
    <t>Cox, Erin</t>
  </si>
  <si>
    <t>Sedlmajer, Bobbie</t>
  </si>
  <si>
    <t>4K Time</t>
  </si>
  <si>
    <t>Corrected time</t>
  </si>
  <si>
    <t>3K Time</t>
  </si>
  <si>
    <t>Mile</t>
  </si>
  <si>
    <t>2&amp;3 Avg</t>
  </si>
  <si>
    <t>GFC vs FS Duel</t>
  </si>
  <si>
    <t xml:space="preserve">Olson, Gabe </t>
  </si>
  <si>
    <t xml:space="preserve">Kobilansky, Caleb </t>
  </si>
  <si>
    <t>Rath, Alex</t>
  </si>
  <si>
    <t>Schafer, Paul</t>
  </si>
  <si>
    <t>Boys 5K</t>
  </si>
  <si>
    <t>7&amp;8 Boys, 3K</t>
  </si>
  <si>
    <t>JV Girls</t>
  </si>
  <si>
    <t>Bagley</t>
  </si>
  <si>
    <t xml:space="preserve">True distance </t>
  </si>
  <si>
    <t>7-9 Boys, 3200m</t>
  </si>
  <si>
    <t xml:space="preserve">Weather  </t>
  </si>
  <si>
    <t>7-9 Girls, 3200m</t>
  </si>
  <si>
    <t>Milaca</t>
  </si>
  <si>
    <t>EGF</t>
  </si>
  <si>
    <t>Minot</t>
  </si>
  <si>
    <t>Mnot</t>
  </si>
  <si>
    <t>GF INV</t>
  </si>
  <si>
    <t xml:space="preserve">Weather: </t>
  </si>
  <si>
    <t>Varsity Girls 3K</t>
  </si>
  <si>
    <t>Aug 24th, 2007</t>
  </si>
  <si>
    <t>Erickson, Jennifer</t>
  </si>
  <si>
    <t xml:space="preserve">Fee, Rebecca </t>
  </si>
  <si>
    <t>Lindsey, Jessica</t>
  </si>
  <si>
    <t>Bunde, Brittany</t>
  </si>
  <si>
    <t>Faber, Mel</t>
  </si>
  <si>
    <t>Goetz, Courtney</t>
  </si>
  <si>
    <t>Smith, Alicia</t>
  </si>
  <si>
    <t>Thibert, Jacy</t>
  </si>
  <si>
    <t>Yandura, Kelsey</t>
  </si>
  <si>
    <t>Jv boys 4K</t>
  </si>
  <si>
    <t>Cogil, Austin</t>
  </si>
  <si>
    <t>Colenso, Michael</t>
  </si>
  <si>
    <t>Cornell, Matt</t>
  </si>
  <si>
    <t>Houska, Steven</t>
  </si>
  <si>
    <t>Smith, Marcus</t>
  </si>
  <si>
    <t>Smith, RJ</t>
  </si>
  <si>
    <t>Torrey, Andrew</t>
  </si>
  <si>
    <t>Warnke, Taylor</t>
  </si>
  <si>
    <t>Weather  70, no wind</t>
  </si>
  <si>
    <t>Sharief, Nicholas</t>
  </si>
  <si>
    <t>Sept 8th, 2007</t>
  </si>
  <si>
    <t>Yandura, Tessa</t>
  </si>
  <si>
    <t>Thompson, Brittney</t>
  </si>
  <si>
    <t>True Distance</t>
  </si>
  <si>
    <t>Kapocious, Amy</t>
  </si>
  <si>
    <t>McMillan, Lauren</t>
  </si>
  <si>
    <t>Thompson, Fiona</t>
  </si>
  <si>
    <t>Martinson, Cody</t>
  </si>
  <si>
    <t>Sharief, Nick</t>
  </si>
  <si>
    <t>Kraft, Zach</t>
  </si>
  <si>
    <t>Gerszewski, Justin</t>
  </si>
  <si>
    <t>Weather - Very wet</t>
  </si>
  <si>
    <t>Slippery Course</t>
  </si>
  <si>
    <t>True Distance  3867</t>
  </si>
  <si>
    <t>Weather - Very Rainy</t>
  </si>
  <si>
    <t>Very slippery</t>
  </si>
  <si>
    <t>mile</t>
  </si>
  <si>
    <t>2&amp;3</t>
  </si>
  <si>
    <t>Avg</t>
  </si>
  <si>
    <t>:</t>
  </si>
  <si>
    <t>Top Boys, 4K</t>
  </si>
  <si>
    <t>Sept 11th</t>
  </si>
  <si>
    <t>8-14 Boys, 4K</t>
  </si>
  <si>
    <t>Shafer , Paul</t>
  </si>
  <si>
    <t>JV boys 4k</t>
  </si>
  <si>
    <t>Fonder, Jordan</t>
  </si>
  <si>
    <t>Est 4K time</t>
  </si>
  <si>
    <t>True Distance 2840</t>
  </si>
  <si>
    <t>Correted 3k</t>
  </si>
  <si>
    <t>Est 5k Time</t>
  </si>
  <si>
    <t>Gerswekski, Justin</t>
  </si>
  <si>
    <t>Sharif, Nicholas</t>
  </si>
  <si>
    <t>Norton, Sean</t>
  </si>
  <si>
    <t>Colesno, Michael</t>
  </si>
  <si>
    <t>Top 7,   3K</t>
  </si>
  <si>
    <t>8-14,   3K</t>
  </si>
  <si>
    <t>Remaining Girls, 3K</t>
  </si>
  <si>
    <t>Osowski, Abby</t>
  </si>
  <si>
    <t>Cominghay, Arianne</t>
  </si>
  <si>
    <t>65, med wind</t>
  </si>
  <si>
    <t>Flat pavement course</t>
  </si>
  <si>
    <t>DNF</t>
  </si>
  <si>
    <t>Est</t>
  </si>
  <si>
    <t>5k</t>
  </si>
  <si>
    <t>Fisher, Tom</t>
  </si>
  <si>
    <t>25:57</t>
  </si>
  <si>
    <t>26:15</t>
  </si>
  <si>
    <t>Weather - 65, med wind</t>
  </si>
  <si>
    <t>4K time</t>
  </si>
  <si>
    <t>Sept 18, 2007</t>
  </si>
  <si>
    <t>DeBell, Shelby</t>
  </si>
  <si>
    <t>Sept 18th 2007</t>
  </si>
  <si>
    <t>True distance  4950</t>
  </si>
  <si>
    <t>24:36</t>
  </si>
  <si>
    <t>24:57</t>
  </si>
  <si>
    <t>Torrey Mike</t>
  </si>
  <si>
    <t>10th Grade 5K</t>
  </si>
  <si>
    <t>Boys 3200M</t>
  </si>
  <si>
    <t>Sept 22nd, 2007</t>
  </si>
  <si>
    <t>AAA Girls 4k</t>
  </si>
  <si>
    <t>JV Girls, 4K</t>
  </si>
  <si>
    <t>Erickson, Jenn</t>
  </si>
  <si>
    <t>Kapocius, Amy</t>
  </si>
  <si>
    <t>60's…wet soft course</t>
  </si>
  <si>
    <t>24:31</t>
  </si>
  <si>
    <t>5k Est</t>
  </si>
  <si>
    <t>24:02</t>
  </si>
  <si>
    <t>7:`9</t>
  </si>
  <si>
    <t>Sept 27th, 2007</t>
  </si>
  <si>
    <t>Hjeldness, Jordyn</t>
  </si>
  <si>
    <t>7-9 Boys, 3200</t>
  </si>
  <si>
    <t>True Distance  5017</t>
  </si>
  <si>
    <t>Weather   65, very windy</t>
  </si>
  <si>
    <t>??</t>
  </si>
  <si>
    <t>25:56</t>
  </si>
  <si>
    <t>Sept 29th, 2007</t>
  </si>
  <si>
    <t xml:space="preserve">True distance  </t>
  </si>
  <si>
    <t>True distance</t>
  </si>
  <si>
    <t>Bunde, Brittnay</t>
  </si>
  <si>
    <t>Koblinasky, Caleb</t>
  </si>
  <si>
    <t>77, Hot, Very windy</t>
  </si>
  <si>
    <t>77, very hot, windy!</t>
  </si>
  <si>
    <t>Hill first mile</t>
  </si>
  <si>
    <t>Oct 4th, 2007</t>
  </si>
  <si>
    <t>Thibert, Jacey</t>
  </si>
  <si>
    <t>Goertz, Courtney</t>
  </si>
  <si>
    <t>McMillen, Lauren</t>
  </si>
  <si>
    <t>25:24</t>
  </si>
  <si>
    <t>26:36</t>
  </si>
  <si>
    <t>27:30</t>
  </si>
  <si>
    <t>26:08</t>
  </si>
  <si>
    <t>5k est</t>
  </si>
  <si>
    <t>Time</t>
  </si>
  <si>
    <t>Corrected</t>
  </si>
  <si>
    <t>EDC - Devils Lake</t>
  </si>
  <si>
    <t>Oct 12th, 2007</t>
  </si>
  <si>
    <t>24:56</t>
  </si>
  <si>
    <t>27:50</t>
  </si>
  <si>
    <t>24:16</t>
  </si>
  <si>
    <t>27:01</t>
  </si>
  <si>
    <t>True Distance 3900</t>
  </si>
  <si>
    <t>57, few gusts</t>
  </si>
  <si>
    <t>True distance 2932m</t>
  </si>
  <si>
    <t>True distance 2932</t>
  </si>
  <si>
    <t>Oct 17th, 2007</t>
  </si>
  <si>
    <t>55, med wind</t>
  </si>
  <si>
    <t>1 mile</t>
  </si>
  <si>
    <t>Average 1000</t>
  </si>
  <si>
    <t>Est 5k</t>
  </si>
  <si>
    <t>Oct 27 - 07</t>
  </si>
  <si>
    <t>State Meet - Minot</t>
  </si>
  <si>
    <t>Oct 10-27-07</t>
  </si>
  <si>
    <t>45 light breezy to no wind, sunny</t>
  </si>
  <si>
    <t>11/11/2007</t>
  </si>
  <si>
    <t>NTN - Sioux Falls, SD</t>
  </si>
  <si>
    <t>45, med to strong wind</t>
  </si>
  <si>
    <t>Boys Large School Division</t>
  </si>
  <si>
    <t>Lindsay, Jessica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</si>
</sst>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h:mm;@"/>
  </numFmts>
  <fonts count="4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33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0" borderId="34" xfId="0" applyNumberFormat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20" fontId="0" fillId="0" borderId="37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0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39" xfId="0" applyBorder="1" applyAlignment="1">
      <alignment horizontal="center"/>
    </xf>
    <xf numFmtId="15" fontId="1" fillId="0" borderId="23" xfId="0" applyNumberFormat="1" applyFont="1" applyBorder="1" applyAlignment="1" quotePrefix="1">
      <alignment/>
    </xf>
    <xf numFmtId="15" fontId="1" fillId="0" borderId="23" xfId="0" applyNumberFormat="1" applyFont="1" applyBorder="1" applyAlignment="1">
      <alignment/>
    </xf>
    <xf numFmtId="20" fontId="0" fillId="0" borderId="27" xfId="0" applyNumberFormat="1" applyBorder="1" applyAlignment="1">
      <alignment horizontal="center"/>
    </xf>
    <xf numFmtId="20" fontId="0" fillId="0" borderId="45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33" xfId="0" applyNumberFormat="1" applyBorder="1" applyAlignment="1" quotePrefix="1">
      <alignment horizontal="center"/>
    </xf>
    <xf numFmtId="46" fontId="0" fillId="0" borderId="25" xfId="0" applyNumberFormat="1" applyBorder="1" applyAlignment="1">
      <alignment horizontal="center"/>
    </xf>
    <xf numFmtId="0" fontId="1" fillId="0" borderId="46" xfId="0" applyFont="1" applyBorder="1" applyAlignment="1">
      <alignment/>
    </xf>
    <xf numFmtId="20" fontId="0" fillId="0" borderId="47" xfId="0" applyNumberFormat="1" applyBorder="1" applyAlignment="1">
      <alignment horizontal="center"/>
    </xf>
    <xf numFmtId="20" fontId="0" fillId="0" borderId="48" xfId="0" applyNumberFormat="1" applyBorder="1" applyAlignment="1">
      <alignment horizontal="center"/>
    </xf>
    <xf numFmtId="20" fontId="0" fillId="0" borderId="49" xfId="0" applyNumberFormat="1" applyBorder="1" applyAlignment="1">
      <alignment horizontal="center"/>
    </xf>
    <xf numFmtId="20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0" fontId="1" fillId="0" borderId="53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7" fontId="0" fillId="0" borderId="52" xfId="0" applyNumberFormat="1" applyBorder="1" applyAlignment="1">
      <alignment/>
    </xf>
    <xf numFmtId="0" fontId="0" fillId="0" borderId="51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20" fontId="1" fillId="0" borderId="27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20" fontId="1" fillId="0" borderId="45" xfId="0" applyNumberFormat="1" applyFon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20" fontId="0" fillId="0" borderId="30" xfId="0" applyNumberFormat="1" applyBorder="1" applyAlignment="1" quotePrefix="1">
      <alignment horizontal="center"/>
    </xf>
    <xf numFmtId="0" fontId="0" fillId="0" borderId="46" xfId="0" applyFont="1" applyBorder="1" applyAlignment="1">
      <alignment/>
    </xf>
    <xf numFmtId="20" fontId="0" fillId="0" borderId="54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20" fontId="0" fillId="0" borderId="49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55" xfId="0" applyFont="1" applyBorder="1" applyAlignment="1">
      <alignment/>
    </xf>
    <xf numFmtId="20" fontId="0" fillId="0" borderId="56" xfId="0" applyNumberFormat="1" applyBorder="1" applyAlignment="1">
      <alignment horizontal="center"/>
    </xf>
    <xf numFmtId="20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20" fontId="0" fillId="0" borderId="5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Border="1" applyAlignment="1">
      <alignment horizontal="center"/>
    </xf>
    <xf numFmtId="20" fontId="1" fillId="0" borderId="59" xfId="0" applyNumberFormat="1" applyFont="1" applyBorder="1" applyAlignment="1">
      <alignment horizontal="left"/>
    </xf>
    <xf numFmtId="20" fontId="0" fillId="0" borderId="33" xfId="0" applyNumberFormat="1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6" xfId="0" applyBorder="1" applyAlignment="1">
      <alignment/>
    </xf>
    <xf numFmtId="20" fontId="1" fillId="0" borderId="42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 horizontal="center"/>
    </xf>
    <xf numFmtId="20" fontId="1" fillId="0" borderId="30" xfId="0" applyNumberFormat="1" applyFont="1" applyBorder="1" applyAlignment="1">
      <alignment horizontal="center"/>
    </xf>
    <xf numFmtId="20" fontId="1" fillId="0" borderId="34" xfId="0" applyNumberFormat="1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20" fontId="1" fillId="0" borderId="60" xfId="0" applyNumberFormat="1" applyFont="1" applyBorder="1" applyAlignment="1">
      <alignment horizontal="center"/>
    </xf>
    <xf numFmtId="46" fontId="1" fillId="0" borderId="60" xfId="0" applyNumberFormat="1" applyFont="1" applyBorder="1" applyAlignment="1">
      <alignment horizontal="center"/>
    </xf>
    <xf numFmtId="20" fontId="1" fillId="0" borderId="34" xfId="0" applyNumberFormat="1" applyFont="1" applyBorder="1" applyAlignment="1" quotePrefix="1">
      <alignment horizontal="center"/>
    </xf>
    <xf numFmtId="0" fontId="1" fillId="0" borderId="25" xfId="0" applyFont="1" applyBorder="1" applyAlignment="1">
      <alignment/>
    </xf>
    <xf numFmtId="0" fontId="0" fillId="0" borderId="18" xfId="0" applyFont="1" applyBorder="1" applyAlignment="1">
      <alignment horizontal="left"/>
    </xf>
    <xf numFmtId="20" fontId="1" fillId="0" borderId="25" xfId="0" applyNumberFormat="1" applyFont="1" applyBorder="1" applyAlignment="1" quotePrefix="1">
      <alignment horizontal="center"/>
    </xf>
    <xf numFmtId="46" fontId="0" fillId="0" borderId="37" xfId="0" applyNumberFormat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3" xfId="0" applyFont="1" applyBorder="1" applyAlignment="1">
      <alignment/>
    </xf>
    <xf numFmtId="20" fontId="0" fillId="0" borderId="61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3" xfId="0" applyFont="1" applyBorder="1" applyAlignment="1">
      <alignment/>
    </xf>
    <xf numFmtId="20" fontId="0" fillId="0" borderId="29" xfId="0" applyNumberFormat="1" applyBorder="1" applyAlignment="1" quotePrefix="1">
      <alignment horizontal="center"/>
    </xf>
    <xf numFmtId="0" fontId="0" fillId="0" borderId="62" xfId="0" applyFont="1" applyBorder="1" applyAlignment="1">
      <alignment/>
    </xf>
    <xf numFmtId="20" fontId="0" fillId="0" borderId="63" xfId="0" applyNumberFormat="1" applyBorder="1" applyAlignment="1">
      <alignment horizontal="center"/>
    </xf>
    <xf numFmtId="20" fontId="0" fillId="0" borderId="64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20" fontId="0" fillId="0" borderId="25" xfId="0" applyNumberFormat="1" applyBorder="1" applyAlignment="1" quotePrefix="1">
      <alignment horizontal="center"/>
    </xf>
    <xf numFmtId="0" fontId="1" fillId="0" borderId="65" xfId="0" applyFont="1" applyBorder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67" xfId="0" applyBorder="1" applyAlignment="1">
      <alignment/>
    </xf>
    <xf numFmtId="0" fontId="1" fillId="0" borderId="18" xfId="0" applyFont="1" applyFill="1" applyBorder="1" applyAlignment="1">
      <alignment/>
    </xf>
    <xf numFmtId="46" fontId="1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0" fontId="1" fillId="0" borderId="18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46" xfId="0" applyBorder="1" applyAlignment="1">
      <alignment/>
    </xf>
    <xf numFmtId="0" fontId="1" fillId="0" borderId="68" xfId="0" applyFont="1" applyBorder="1" applyAlignment="1">
      <alignment horizontal="left"/>
    </xf>
    <xf numFmtId="0" fontId="0" fillId="0" borderId="46" xfId="0" applyFont="1" applyBorder="1" applyAlignment="1">
      <alignment/>
    </xf>
    <xf numFmtId="20" fontId="1" fillId="0" borderId="41" xfId="0" applyNumberFormat="1" applyFont="1" applyBorder="1" applyAlignment="1" quotePrefix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41" xfId="0" applyNumberFormat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20" fontId="0" fillId="0" borderId="42" xfId="0" applyNumberFormat="1" applyFont="1" applyBorder="1" applyAlignment="1">
      <alignment horizontal="center"/>
    </xf>
    <xf numFmtId="20" fontId="0" fillId="0" borderId="40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20" fontId="0" fillId="0" borderId="27" xfId="0" applyNumberFormat="1" applyFont="1" applyBorder="1" applyAlignment="1">
      <alignment horizontal="center"/>
    </xf>
    <xf numFmtId="20" fontId="1" fillId="0" borderId="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46" fontId="0" fillId="0" borderId="26" xfId="0" applyNumberForma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/>
    </xf>
    <xf numFmtId="20" fontId="1" fillId="0" borderId="42" xfId="0" applyNumberFormat="1" applyFont="1" applyBorder="1" applyAlignment="1">
      <alignment horizontal="center"/>
    </xf>
    <xf numFmtId="20" fontId="1" fillId="0" borderId="32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0" fontId="1" fillId="0" borderId="33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20" fontId="0" fillId="0" borderId="19" xfId="0" applyNumberFormat="1" applyFont="1" applyBorder="1" applyAlignment="1" quotePrefix="1">
      <alignment horizontal="center"/>
    </xf>
    <xf numFmtId="20" fontId="0" fillId="0" borderId="22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center"/>
    </xf>
    <xf numFmtId="20" fontId="0" fillId="0" borderId="32" xfId="0" applyNumberFormat="1" applyFont="1" applyBorder="1" applyAlignment="1">
      <alignment horizontal="center"/>
    </xf>
    <xf numFmtId="20" fontId="0" fillId="0" borderId="44" xfId="0" applyNumberFormat="1" applyFont="1" applyBorder="1" applyAlignment="1">
      <alignment horizontal="center"/>
    </xf>
    <xf numFmtId="20" fontId="0" fillId="0" borderId="43" xfId="0" applyNumberFormat="1" applyFont="1" applyBorder="1" applyAlignment="1">
      <alignment horizontal="center"/>
    </xf>
    <xf numFmtId="20" fontId="0" fillId="0" borderId="45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20" xfId="0" applyFont="1" applyBorder="1" applyAlignment="1">
      <alignment/>
    </xf>
    <xf numFmtId="20" fontId="0" fillId="0" borderId="73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74" xfId="0" applyNumberFormat="1" applyBorder="1" applyAlignment="1">
      <alignment horizontal="center"/>
    </xf>
    <xf numFmtId="20" fontId="0" fillId="0" borderId="24" xfId="0" applyNumberFormat="1" applyBorder="1" applyAlignment="1" quotePrefix="1">
      <alignment horizontal="center"/>
    </xf>
    <xf numFmtId="0" fontId="7" fillId="0" borderId="0" xfId="0" applyFont="1" applyAlignment="1">
      <alignment horizontal="center"/>
    </xf>
    <xf numFmtId="20" fontId="1" fillId="0" borderId="52" xfId="0" applyNumberFormat="1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20" fontId="0" fillId="0" borderId="12" xfId="0" applyNumberFormat="1" applyBorder="1" applyAlignment="1" quotePrefix="1">
      <alignment horizont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20" fontId="1" fillId="0" borderId="48" xfId="0" applyNumberFormat="1" applyFont="1" applyBorder="1" applyAlignment="1">
      <alignment horizontal="center"/>
    </xf>
    <xf numFmtId="20" fontId="1" fillId="0" borderId="49" xfId="0" applyNumberFormat="1" applyFont="1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20" fontId="0" fillId="0" borderId="75" xfId="0" applyNumberFormat="1" applyBorder="1" applyAlignment="1">
      <alignment horizontal="center"/>
    </xf>
    <xf numFmtId="20" fontId="1" fillId="0" borderId="63" xfId="0" applyNumberFormat="1" applyFont="1" applyBorder="1" applyAlignment="1">
      <alignment horizontal="center"/>
    </xf>
    <xf numFmtId="20" fontId="1" fillId="0" borderId="65" xfId="0" applyNumberFormat="1" applyFont="1" applyBorder="1" applyAlignment="1">
      <alignment horizontal="center"/>
    </xf>
    <xf numFmtId="20" fontId="1" fillId="0" borderId="43" xfId="0" applyNumberFormat="1" applyFont="1" applyBorder="1" applyAlignment="1">
      <alignment horizontal="center"/>
    </xf>
    <xf numFmtId="20" fontId="0" fillId="0" borderId="76" xfId="0" applyNumberFormat="1" applyBorder="1" applyAlignment="1">
      <alignment horizontal="center"/>
    </xf>
    <xf numFmtId="0" fontId="0" fillId="0" borderId="77" xfId="0" applyBorder="1" applyAlignment="1">
      <alignment/>
    </xf>
    <xf numFmtId="20" fontId="0" fillId="0" borderId="78" xfId="0" applyNumberForma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20" fontId="0" fillId="0" borderId="14" xfId="0" applyNumberFormat="1" applyBorder="1" applyAlignment="1" quotePrefix="1">
      <alignment horizontal="center"/>
    </xf>
    <xf numFmtId="20" fontId="1" fillId="0" borderId="30" xfId="0" applyNumberFormat="1" applyFont="1" applyBorder="1" applyAlignment="1" quotePrefix="1">
      <alignment horizontal="center"/>
    </xf>
    <xf numFmtId="20" fontId="1" fillId="0" borderId="24" xfId="0" applyNumberFormat="1" applyFont="1" applyBorder="1" applyAlignment="1" quotePrefix="1">
      <alignment horizontal="center"/>
    </xf>
    <xf numFmtId="20" fontId="1" fillId="0" borderId="45" xfId="0" applyNumberFormat="1" applyFont="1" applyBorder="1" applyAlignment="1">
      <alignment horizontal="center"/>
    </xf>
    <xf numFmtId="20" fontId="1" fillId="0" borderId="49" xfId="0" applyNumberFormat="1" applyFont="1" applyBorder="1" applyAlignment="1">
      <alignment horizontal="left"/>
    </xf>
    <xf numFmtId="170" fontId="0" fillId="0" borderId="0" xfId="0" applyNumberFormat="1" applyAlignment="1">
      <alignment/>
    </xf>
    <xf numFmtId="0" fontId="0" fillId="0" borderId="79" xfId="0" applyFont="1" applyBorder="1" applyAlignment="1">
      <alignment/>
    </xf>
    <xf numFmtId="20" fontId="0" fillId="0" borderId="80" xfId="0" applyNumberFormat="1" applyBorder="1" applyAlignment="1">
      <alignment horizontal="center"/>
    </xf>
    <xf numFmtId="20" fontId="0" fillId="0" borderId="81" xfId="0" applyNumberFormat="1" applyBorder="1" applyAlignment="1">
      <alignment horizontal="center"/>
    </xf>
    <xf numFmtId="20" fontId="0" fillId="0" borderId="82" xfId="0" applyNumberFormat="1" applyBorder="1" applyAlignment="1">
      <alignment horizontal="center"/>
    </xf>
    <xf numFmtId="0" fontId="1" fillId="0" borderId="83" xfId="0" applyFont="1" applyBorder="1" applyAlignment="1">
      <alignment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Font="1" applyBorder="1" applyAlignment="1">
      <alignment/>
    </xf>
    <xf numFmtId="20" fontId="0" fillId="0" borderId="88" xfId="0" applyNumberFormat="1" applyBorder="1" applyAlignment="1">
      <alignment horizontal="center"/>
    </xf>
    <xf numFmtId="20" fontId="0" fillId="0" borderId="89" xfId="0" applyNumberFormat="1" applyBorder="1" applyAlignment="1">
      <alignment horizontal="center"/>
    </xf>
    <xf numFmtId="20" fontId="0" fillId="0" borderId="90" xfId="0" applyNumberForma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20" fontId="0" fillId="0" borderId="77" xfId="0" applyNumberFormat="1" applyBorder="1" applyAlignment="1">
      <alignment horizontal="center"/>
    </xf>
    <xf numFmtId="15" fontId="1" fillId="0" borderId="23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5</xdr:row>
      <xdr:rowOff>76200</xdr:rowOff>
    </xdr:from>
    <xdr:to>
      <xdr:col>7</xdr:col>
      <xdr:colOff>857250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581025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</xdr:row>
      <xdr:rowOff>47625</xdr:rowOff>
    </xdr:from>
    <xdr:to>
      <xdr:col>6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47625</xdr:rowOff>
    </xdr:from>
    <xdr:to>
      <xdr:col>6</xdr:col>
      <xdr:colOff>209550</xdr:colOff>
      <xdr:row>7</xdr:row>
      <xdr:rowOff>304800</xdr:rowOff>
    </xdr:to>
    <xdr:pic>
      <xdr:nvPicPr>
        <xdr:cNvPr id="2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28575</xdr:rowOff>
    </xdr:from>
    <xdr:to>
      <xdr:col>6</xdr:col>
      <xdr:colOff>142875</xdr:colOff>
      <xdr:row>7</xdr:row>
      <xdr:rowOff>285750</xdr:rowOff>
    </xdr:to>
    <xdr:pic>
      <xdr:nvPicPr>
        <xdr:cNvPr id="1" name="Picture 7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03822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5</xdr:row>
      <xdr:rowOff>38100</xdr:rowOff>
    </xdr:from>
    <xdr:to>
      <xdr:col>4</xdr:col>
      <xdr:colOff>200025</xdr:colOff>
      <xdr:row>7</xdr:row>
      <xdr:rowOff>295275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0477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5</xdr:row>
      <xdr:rowOff>38100</xdr:rowOff>
    </xdr:from>
    <xdr:to>
      <xdr:col>10</xdr:col>
      <xdr:colOff>895350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0477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5</xdr:row>
      <xdr:rowOff>47625</xdr:rowOff>
    </xdr:from>
    <xdr:to>
      <xdr:col>8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771525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572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5</xdr:row>
      <xdr:rowOff>38100</xdr:rowOff>
    </xdr:from>
    <xdr:to>
      <xdr:col>8</xdr:col>
      <xdr:colOff>800100</xdr:colOff>
      <xdr:row>7</xdr:row>
      <xdr:rowOff>295275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04775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771525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572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771525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572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5</xdr:row>
      <xdr:rowOff>38100</xdr:rowOff>
    </xdr:from>
    <xdr:to>
      <xdr:col>9</xdr:col>
      <xdr:colOff>742950</xdr:colOff>
      <xdr:row>7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0477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638175</xdr:colOff>
      <xdr:row>5</xdr:row>
      <xdr:rowOff>38100</xdr:rowOff>
    </xdr:from>
    <xdr:to>
      <xdr:col>8</xdr:col>
      <xdr:colOff>828675</xdr:colOff>
      <xdr:row>7</xdr:row>
      <xdr:rowOff>295275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0477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5</xdr:row>
      <xdr:rowOff>76200</xdr:rowOff>
    </xdr:from>
    <xdr:to>
      <xdr:col>8</xdr:col>
      <xdr:colOff>152400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5</xdr:row>
      <xdr:rowOff>66675</xdr:rowOff>
    </xdr:from>
    <xdr:to>
      <xdr:col>8</xdr:col>
      <xdr:colOff>876300</xdr:colOff>
      <xdr:row>7</xdr:row>
      <xdr:rowOff>323850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07632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581025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6:I34"/>
  <sheetViews>
    <sheetView zoomScale="78" zoomScaleNormal="78" zoomScalePageLayoutView="0" workbookViewId="0" topLeftCell="A8">
      <selection activeCell="A8" sqref="A8"/>
    </sheetView>
  </sheetViews>
  <sheetFormatPr defaultColWidth="11.00390625" defaultRowHeight="15.75"/>
  <cols>
    <col min="1" max="2" width="2.25390625" style="0" customWidth="1"/>
    <col min="3" max="3" width="21.50390625" style="0" customWidth="1"/>
    <col min="4" max="4" width="11.00390625" style="0" customWidth="1"/>
    <col min="5" max="5" width="12.125" style="0" customWidth="1"/>
    <col min="6" max="6" width="14.00390625" style="0" customWidth="1"/>
    <col min="7" max="7" width="12.625" style="0" customWidth="1"/>
    <col min="8" max="8" width="12.625" style="38" customWidth="1"/>
    <col min="9" max="9" width="14.50390625" style="0" customWidth="1"/>
  </cols>
  <sheetData>
    <row r="5" ht="16.5" thickBot="1"/>
    <row r="6" spans="3:9" ht="21" customHeight="1">
      <c r="C6" s="15" t="s">
        <v>83</v>
      </c>
      <c r="D6" s="26" t="s">
        <v>27</v>
      </c>
      <c r="E6" s="26"/>
      <c r="F6" s="5"/>
      <c r="G6" s="15" t="s">
        <v>30</v>
      </c>
      <c r="H6" s="91"/>
      <c r="I6" s="16"/>
    </row>
    <row r="7" spans="3:9" ht="21" customHeight="1">
      <c r="C7" s="17" t="s">
        <v>102</v>
      </c>
      <c r="D7" s="1" t="s">
        <v>29</v>
      </c>
      <c r="E7" s="1"/>
      <c r="F7" s="6"/>
      <c r="G7" s="17"/>
      <c r="H7" s="92"/>
      <c r="I7" s="18"/>
    </row>
    <row r="8" spans="3:9" ht="19.5" customHeight="1" thickBot="1">
      <c r="C8" s="7" t="s">
        <v>30</v>
      </c>
      <c r="D8" s="2" t="s">
        <v>39</v>
      </c>
      <c r="E8" s="2"/>
      <c r="F8" s="8" t="s">
        <v>30</v>
      </c>
      <c r="G8" s="7"/>
      <c r="H8" s="93"/>
      <c r="I8" s="19"/>
    </row>
    <row r="9" spans="3:9" ht="21.75" customHeight="1" thickTop="1">
      <c r="C9" s="9" t="s">
        <v>30</v>
      </c>
      <c r="D9" s="23" t="s">
        <v>32</v>
      </c>
      <c r="E9" s="27" t="s">
        <v>7</v>
      </c>
      <c r="F9" s="24" t="s">
        <v>8</v>
      </c>
      <c r="G9" s="25" t="s">
        <v>33</v>
      </c>
      <c r="H9" s="27" t="s">
        <v>34</v>
      </c>
      <c r="I9" s="24" t="s">
        <v>12</v>
      </c>
    </row>
    <row r="10" spans="3:9" ht="24.75" customHeight="1">
      <c r="C10" s="169" t="s">
        <v>57</v>
      </c>
      <c r="D10" s="37">
        <v>0.25833333333333336</v>
      </c>
      <c r="E10" s="31">
        <f aca="true" t="shared" si="0" ref="E10:E15">+F10-D10</f>
        <v>0.27777777777777773</v>
      </c>
      <c r="F10" s="32">
        <v>0.5361111111111111</v>
      </c>
      <c r="G10" s="39">
        <v>0.6541666666666667</v>
      </c>
      <c r="H10" s="31">
        <f aca="true" t="shared" si="1" ref="H10:H15">+AVERAGE(D10,E10)</f>
        <v>0.26805555555555555</v>
      </c>
      <c r="I10" s="32">
        <f aca="true" t="shared" si="2" ref="I10:I15">+SUM(G10/4000)*1000</f>
        <v>0.16354166666666667</v>
      </c>
    </row>
    <row r="11" spans="3:9" ht="24.75" customHeight="1">
      <c r="C11" s="169" t="s">
        <v>85</v>
      </c>
      <c r="D11" s="37">
        <v>0.25833333333333336</v>
      </c>
      <c r="E11" s="31">
        <f t="shared" si="0"/>
        <v>0.2874999999999999</v>
      </c>
      <c r="F11" s="32">
        <v>0.5458333333333333</v>
      </c>
      <c r="G11" s="39">
        <v>0.6604166666666667</v>
      </c>
      <c r="H11" s="31">
        <f t="shared" si="1"/>
        <v>0.27291666666666664</v>
      </c>
      <c r="I11" s="32">
        <f t="shared" si="2"/>
        <v>0.16510416666666666</v>
      </c>
    </row>
    <row r="12" spans="3:9" ht="24.75" customHeight="1">
      <c r="C12" s="169" t="s">
        <v>86</v>
      </c>
      <c r="D12" s="37">
        <v>0.2743055555555555</v>
      </c>
      <c r="E12" s="31">
        <f t="shared" si="0"/>
        <v>0.28472222222222227</v>
      </c>
      <c r="F12" s="32">
        <v>0.5590277777777778</v>
      </c>
      <c r="G12" s="39">
        <v>0.675</v>
      </c>
      <c r="H12" s="31">
        <f t="shared" si="1"/>
        <v>0.2795138888888889</v>
      </c>
      <c r="I12" s="32">
        <f t="shared" si="2"/>
        <v>0.16875</v>
      </c>
    </row>
    <row r="13" spans="3:9" ht="24.75" customHeight="1">
      <c r="C13" s="169" t="s">
        <v>31</v>
      </c>
      <c r="D13" s="37">
        <v>0.2743055555555555</v>
      </c>
      <c r="E13" s="31">
        <f t="shared" si="0"/>
        <v>0.28472222222222227</v>
      </c>
      <c r="F13" s="32">
        <v>0.5590277777777778</v>
      </c>
      <c r="G13" s="39">
        <v>0.6798611111111111</v>
      </c>
      <c r="H13" s="31">
        <f t="shared" si="1"/>
        <v>0.2795138888888889</v>
      </c>
      <c r="I13" s="32">
        <f t="shared" si="2"/>
        <v>0.16996527777777778</v>
      </c>
    </row>
    <row r="14" spans="3:9" ht="24.75" customHeight="1">
      <c r="C14" s="169" t="s">
        <v>1</v>
      </c>
      <c r="D14" s="37">
        <v>0.28958333333333336</v>
      </c>
      <c r="E14" s="31">
        <f t="shared" si="0"/>
        <v>0.3083333333333333</v>
      </c>
      <c r="F14" s="32">
        <v>0.5979166666666667</v>
      </c>
      <c r="G14" s="39">
        <v>0.7263888888888889</v>
      </c>
      <c r="H14" s="31">
        <f t="shared" si="1"/>
        <v>0.2989583333333333</v>
      </c>
      <c r="I14" s="32">
        <f t="shared" si="2"/>
        <v>0.18159722222222222</v>
      </c>
    </row>
    <row r="15" spans="3:9" ht="24.75" customHeight="1">
      <c r="C15" s="169" t="s">
        <v>84</v>
      </c>
      <c r="D15" s="37">
        <v>0.29583333333333334</v>
      </c>
      <c r="E15" s="31">
        <f t="shared" si="0"/>
        <v>0.33055555555555555</v>
      </c>
      <c r="F15" s="32">
        <v>0.6263888888888889</v>
      </c>
      <c r="G15" s="39">
        <v>0.7625</v>
      </c>
      <c r="H15" s="31">
        <f t="shared" si="1"/>
        <v>0.31319444444444444</v>
      </c>
      <c r="I15" s="32">
        <f t="shared" si="2"/>
        <v>0.190625</v>
      </c>
    </row>
    <row r="16" spans="3:9" ht="24.75" customHeight="1">
      <c r="C16" s="170"/>
      <c r="D16" s="37"/>
      <c r="E16" s="31"/>
      <c r="F16" s="32"/>
      <c r="G16" s="39"/>
      <c r="H16" s="31"/>
      <c r="I16" s="32"/>
    </row>
    <row r="17" spans="3:9" ht="24.75" customHeight="1">
      <c r="C17" s="169"/>
      <c r="D17" s="37"/>
      <c r="E17" s="31"/>
      <c r="F17" s="32"/>
      <c r="G17" s="39"/>
      <c r="H17" s="31"/>
      <c r="I17" s="32"/>
    </row>
    <row r="18" spans="3:9" ht="24.75" customHeight="1" thickBot="1">
      <c r="C18" s="82" t="s">
        <v>0</v>
      </c>
      <c r="D18" s="109" t="s">
        <v>48</v>
      </c>
      <c r="E18" s="84"/>
      <c r="F18" s="79"/>
      <c r="G18" s="85" t="s">
        <v>30</v>
      </c>
      <c r="H18" s="84"/>
      <c r="I18" s="86"/>
    </row>
    <row r="19" spans="3:9" ht="24.75" customHeight="1" thickTop="1">
      <c r="C19" s="171" t="s">
        <v>90</v>
      </c>
      <c r="D19" s="56">
        <v>0.2972222222222222</v>
      </c>
      <c r="E19" s="27"/>
      <c r="F19" s="24"/>
      <c r="G19" s="60">
        <v>0.5381944444444444</v>
      </c>
      <c r="H19" s="31"/>
      <c r="I19" s="32">
        <f aca="true" t="shared" si="3" ref="I19:I28">+SUM(G19/3000)*1000</f>
        <v>0.17939814814814814</v>
      </c>
    </row>
    <row r="20" spans="3:9" ht="24.75" customHeight="1">
      <c r="C20" s="169" t="s">
        <v>87</v>
      </c>
      <c r="D20" s="37">
        <v>0.29305555555555557</v>
      </c>
      <c r="E20" s="33"/>
      <c r="F20" s="34"/>
      <c r="G20" s="39">
        <v>0.5416666666666666</v>
      </c>
      <c r="H20" s="31"/>
      <c r="I20" s="32">
        <f t="shared" si="3"/>
        <v>0.18055555555555555</v>
      </c>
    </row>
    <row r="21" spans="3:9" ht="24.75" customHeight="1">
      <c r="C21" s="169" t="s">
        <v>91</v>
      </c>
      <c r="D21" s="37">
        <v>0.2972222222222222</v>
      </c>
      <c r="E21" s="33"/>
      <c r="F21" s="34"/>
      <c r="G21" s="39">
        <v>0.5465277777777778</v>
      </c>
      <c r="H21" s="31"/>
      <c r="I21" s="32">
        <f t="shared" si="3"/>
        <v>0.18217592592592594</v>
      </c>
    </row>
    <row r="22" spans="3:9" ht="24.75" customHeight="1">
      <c r="C22" s="172" t="s">
        <v>92</v>
      </c>
      <c r="D22" s="37">
        <v>0.2972222222222222</v>
      </c>
      <c r="E22" s="33"/>
      <c r="F22" s="34"/>
      <c r="G22" s="39">
        <v>0.5576388888888889</v>
      </c>
      <c r="H22" s="31"/>
      <c r="I22" s="32">
        <f t="shared" si="3"/>
        <v>0.18587962962962964</v>
      </c>
    </row>
    <row r="23" spans="3:9" ht="24.75" customHeight="1">
      <c r="C23" s="169" t="s">
        <v>40</v>
      </c>
      <c r="D23" s="37">
        <v>0.30833333333333335</v>
      </c>
      <c r="E23" s="33"/>
      <c r="F23" s="34"/>
      <c r="G23" s="39">
        <v>0.5701388888888889</v>
      </c>
      <c r="H23" s="31"/>
      <c r="I23" s="32">
        <f t="shared" si="3"/>
        <v>0.1900462962962963</v>
      </c>
    </row>
    <row r="24" spans="3:9" ht="24.75" customHeight="1">
      <c r="C24" s="169" t="s">
        <v>89</v>
      </c>
      <c r="D24" s="37">
        <v>0.3111111111111111</v>
      </c>
      <c r="E24" s="33"/>
      <c r="F24" s="34"/>
      <c r="G24" s="39">
        <v>0.5805555555555556</v>
      </c>
      <c r="H24" s="31"/>
      <c r="I24" s="32">
        <f t="shared" si="3"/>
        <v>0.19351851851851853</v>
      </c>
    </row>
    <row r="25" spans="3:9" ht="24.75" customHeight="1">
      <c r="C25" s="169" t="s">
        <v>41</v>
      </c>
      <c r="D25" s="37">
        <v>0.3159722222222222</v>
      </c>
      <c r="E25" s="33"/>
      <c r="F25" s="34"/>
      <c r="G25" s="39">
        <v>0.5902777777777778</v>
      </c>
      <c r="H25" s="31"/>
      <c r="I25" s="32">
        <f t="shared" si="3"/>
        <v>0.19675925925925927</v>
      </c>
    </row>
    <row r="26" spans="3:9" ht="24.75" customHeight="1">
      <c r="C26" s="169" t="s">
        <v>56</v>
      </c>
      <c r="D26" s="37">
        <v>0.32708333333333334</v>
      </c>
      <c r="E26" s="33"/>
      <c r="F26" s="34"/>
      <c r="G26" s="39">
        <v>0.5986111111111111</v>
      </c>
      <c r="H26" s="31"/>
      <c r="I26" s="32">
        <f t="shared" si="3"/>
        <v>0.199537037037037</v>
      </c>
    </row>
    <row r="27" spans="3:9" ht="24.75" customHeight="1">
      <c r="C27" s="169" t="s">
        <v>88</v>
      </c>
      <c r="D27" s="37">
        <v>0.32708333333333334</v>
      </c>
      <c r="E27" s="33"/>
      <c r="F27" s="34"/>
      <c r="G27" s="39">
        <v>0.5993055555555555</v>
      </c>
      <c r="H27" s="33"/>
      <c r="I27" s="32">
        <f t="shared" si="3"/>
        <v>0.1997685185185185</v>
      </c>
    </row>
    <row r="28" spans="3:9" ht="24.75" customHeight="1">
      <c r="C28" s="169" t="s">
        <v>55</v>
      </c>
      <c r="D28" s="37">
        <v>0.3597222222222222</v>
      </c>
      <c r="E28" s="33"/>
      <c r="F28" s="34"/>
      <c r="G28" s="39">
        <v>0.6486111111111111</v>
      </c>
      <c r="H28" s="33"/>
      <c r="I28" s="32">
        <f t="shared" si="3"/>
        <v>0.21620370370370373</v>
      </c>
    </row>
    <row r="29" spans="3:9" ht="24.75" customHeight="1" thickBot="1">
      <c r="C29" s="173"/>
      <c r="D29" s="30"/>
      <c r="E29" s="35"/>
      <c r="F29" s="36"/>
      <c r="G29" s="20"/>
      <c r="H29" s="35"/>
      <c r="I29" s="14"/>
    </row>
    <row r="30" ht="16.5" thickTop="1">
      <c r="D30" s="38"/>
    </row>
    <row r="31" ht="15.75">
      <c r="D31" s="38"/>
    </row>
    <row r="32" ht="15.75">
      <c r="D32" s="38"/>
    </row>
    <row r="33" ht="15.75">
      <c r="D33" s="38"/>
    </row>
    <row r="34" ht="15.75">
      <c r="D34" s="38"/>
    </row>
  </sheetData>
  <sheetProtection/>
  <printOptions/>
  <pageMargins left="0.5" right="0.5" top="1" bottom="0.5" header="0.5" footer="0.5"/>
  <pageSetup fitToHeight="1" fitToWidth="1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8"/>
  <sheetViews>
    <sheetView zoomScale="56" zoomScaleNormal="56" zoomScalePageLayoutView="0" workbookViewId="0" topLeftCell="A1">
      <selection activeCell="C20" sqref="C20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3.50390625" style="0" customWidth="1"/>
    <col min="5" max="5" width="11.37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6" t="s">
        <v>162</v>
      </c>
      <c r="D6" s="26" t="s">
        <v>76</v>
      </c>
      <c r="E6" s="26"/>
      <c r="F6" s="5"/>
      <c r="G6" s="15" t="s">
        <v>30</v>
      </c>
      <c r="H6" s="26"/>
      <c r="I6" s="16"/>
    </row>
    <row r="7" spans="3:9" ht="15.75">
      <c r="C7" s="17" t="s">
        <v>22</v>
      </c>
      <c r="D7" s="1" t="s">
        <v>30</v>
      </c>
      <c r="F7" s="6"/>
      <c r="G7" s="17"/>
      <c r="H7" s="50"/>
      <c r="I7" s="18"/>
    </row>
    <row r="8" spans="3:9" ht="27.75" customHeight="1" thickBot="1">
      <c r="C8" s="7" t="s">
        <v>30</v>
      </c>
      <c r="D8" s="2" t="s">
        <v>72</v>
      </c>
      <c r="E8" s="2" t="s">
        <v>30</v>
      </c>
      <c r="F8" s="8"/>
      <c r="G8" s="7"/>
      <c r="H8" s="2"/>
      <c r="I8" s="19"/>
    </row>
    <row r="9" spans="3:10" ht="16.5" thickTop="1">
      <c r="C9" s="45" t="s">
        <v>163</v>
      </c>
      <c r="D9" s="23" t="s">
        <v>32</v>
      </c>
      <c r="E9" s="27" t="s">
        <v>7</v>
      </c>
      <c r="F9" s="24" t="s">
        <v>8</v>
      </c>
      <c r="G9" s="25" t="s">
        <v>33</v>
      </c>
      <c r="H9" s="27" t="s">
        <v>34</v>
      </c>
      <c r="I9" s="24" t="s">
        <v>12</v>
      </c>
      <c r="J9" s="119"/>
    </row>
    <row r="10" spans="3:10" ht="30.75" customHeight="1">
      <c r="C10" s="46" t="s">
        <v>36</v>
      </c>
      <c r="D10" s="37">
        <v>0.2555555555555556</v>
      </c>
      <c r="E10" s="31"/>
      <c r="F10" s="32"/>
      <c r="G10" s="39">
        <v>0.6708333333333334</v>
      </c>
      <c r="H10" s="31"/>
      <c r="I10" s="58"/>
      <c r="J10" s="111"/>
    </row>
    <row r="11" spans="3:10" ht="30.75" customHeight="1">
      <c r="C11" s="46" t="s">
        <v>86</v>
      </c>
      <c r="D11" s="37">
        <v>0.26805555555555555</v>
      </c>
      <c r="E11" s="31"/>
      <c r="F11" s="32"/>
      <c r="G11" s="39">
        <v>0.6875</v>
      </c>
      <c r="H11" s="31"/>
      <c r="I11" s="58"/>
      <c r="J11" s="111"/>
    </row>
    <row r="12" spans="3:10" ht="30.75" customHeight="1">
      <c r="C12" s="46" t="s">
        <v>31</v>
      </c>
      <c r="D12" s="37">
        <v>0.26805555555555555</v>
      </c>
      <c r="E12" s="31"/>
      <c r="F12" s="32"/>
      <c r="G12" s="39">
        <v>0.6909722222222222</v>
      </c>
      <c r="H12" s="31"/>
      <c r="I12" s="58"/>
      <c r="J12" s="111"/>
    </row>
    <row r="13" spans="3:10" ht="30.75" customHeight="1">
      <c r="C13" s="46" t="s">
        <v>57</v>
      </c>
      <c r="D13" s="37">
        <v>0.25833333333333336</v>
      </c>
      <c r="E13" s="31"/>
      <c r="F13" s="32"/>
      <c r="G13" s="39">
        <v>0.717361111111111</v>
      </c>
      <c r="H13" s="31"/>
      <c r="I13" s="58"/>
      <c r="J13" s="111"/>
    </row>
    <row r="14" spans="3:10" ht="30.75" customHeight="1">
      <c r="C14" s="46" t="s">
        <v>87</v>
      </c>
      <c r="D14" s="37">
        <v>0.2791666666666667</v>
      </c>
      <c r="E14" s="31"/>
      <c r="F14" s="32"/>
      <c r="G14" s="39">
        <v>0.7451388888888889</v>
      </c>
      <c r="H14" s="31"/>
      <c r="I14" s="58"/>
      <c r="J14" s="111"/>
    </row>
    <row r="15" spans="3:10" ht="30.75" customHeight="1">
      <c r="C15" s="46" t="s">
        <v>91</v>
      </c>
      <c r="D15" s="37">
        <v>0.28055555555555556</v>
      </c>
      <c r="E15" s="31"/>
      <c r="F15" s="32"/>
      <c r="G15" s="39">
        <v>0.7472222222222222</v>
      </c>
      <c r="H15" s="31"/>
      <c r="I15" s="58"/>
      <c r="J15" s="111"/>
    </row>
    <row r="16" spans="3:10" ht="30.75" customHeight="1">
      <c r="C16" s="46" t="s">
        <v>1</v>
      </c>
      <c r="D16" s="37">
        <v>0.2881944444444445</v>
      </c>
      <c r="E16" s="31"/>
      <c r="F16" s="32"/>
      <c r="G16" s="39">
        <v>0.8166666666666668</v>
      </c>
      <c r="H16" s="31"/>
      <c r="I16" s="58"/>
      <c r="J16" s="111"/>
    </row>
    <row r="17" spans="3:10" ht="20.25" customHeight="1">
      <c r="C17" s="46"/>
      <c r="D17" s="37"/>
      <c r="E17" s="31"/>
      <c r="F17" s="32"/>
      <c r="G17" s="39"/>
      <c r="H17" s="31"/>
      <c r="I17" s="58"/>
      <c r="J17" s="111"/>
    </row>
    <row r="18" spans="3:10" ht="21" customHeight="1" thickBot="1">
      <c r="C18" s="220" t="s">
        <v>164</v>
      </c>
      <c r="D18" s="67"/>
      <c r="E18" s="71"/>
      <c r="F18" s="69"/>
      <c r="G18" s="96"/>
      <c r="H18" s="71"/>
      <c r="I18" s="69"/>
      <c r="J18" s="111"/>
    </row>
    <row r="19" spans="3:10" ht="30.75" customHeight="1">
      <c r="C19" s="53" t="s">
        <v>40</v>
      </c>
      <c r="D19" s="56">
        <v>0.28611111111111115</v>
      </c>
      <c r="E19" s="57"/>
      <c r="F19" s="58"/>
      <c r="G19" s="60">
        <v>0.7701388888888889</v>
      </c>
      <c r="H19" s="57"/>
      <c r="I19" s="58"/>
      <c r="J19" s="111"/>
    </row>
    <row r="20" spans="3:10" ht="30.75" customHeight="1">
      <c r="C20" s="46" t="s">
        <v>90</v>
      </c>
      <c r="D20" s="37">
        <v>0.29583333333333334</v>
      </c>
      <c r="E20" s="31"/>
      <c r="F20" s="32"/>
      <c r="G20" s="39">
        <v>0.7708333333333334</v>
      </c>
      <c r="H20" s="31"/>
      <c r="I20" s="58"/>
      <c r="J20" s="111"/>
    </row>
    <row r="21" spans="3:10" ht="30.75" customHeight="1">
      <c r="C21" s="46" t="s">
        <v>141</v>
      </c>
      <c r="D21" s="37" t="s">
        <v>171</v>
      </c>
      <c r="E21" s="31"/>
      <c r="F21" s="32"/>
      <c r="G21" s="39">
        <v>0.7895833333333333</v>
      </c>
      <c r="H21" s="31"/>
      <c r="I21" s="58"/>
      <c r="J21" s="111"/>
    </row>
    <row r="22" spans="3:10" ht="30.75" customHeight="1">
      <c r="C22" s="46" t="s">
        <v>105</v>
      </c>
      <c r="D22" s="37">
        <v>0.3048611111111111</v>
      </c>
      <c r="E22" s="31"/>
      <c r="F22" s="32"/>
      <c r="G22" s="39">
        <v>0.7986111111111112</v>
      </c>
      <c r="H22" s="31"/>
      <c r="I22" s="58"/>
      <c r="J22" s="111"/>
    </row>
    <row r="23" spans="3:10" ht="30.75" customHeight="1">
      <c r="C23" s="46" t="s">
        <v>41</v>
      </c>
      <c r="D23" s="37">
        <v>0.29583333333333334</v>
      </c>
      <c r="E23" s="31"/>
      <c r="F23" s="32"/>
      <c r="G23" s="39">
        <v>0.8131944444444444</v>
      </c>
      <c r="H23" s="31"/>
      <c r="I23" s="58"/>
      <c r="J23" s="111"/>
    </row>
    <row r="24" spans="3:10" ht="30.75" customHeight="1">
      <c r="C24" s="46" t="s">
        <v>109</v>
      </c>
      <c r="D24" s="37">
        <v>0.3159722222222222</v>
      </c>
      <c r="E24" s="31"/>
      <c r="F24" s="32"/>
      <c r="G24" s="39">
        <v>0.8270833333333334</v>
      </c>
      <c r="H24" s="31"/>
      <c r="I24" s="58"/>
      <c r="J24" s="111"/>
    </row>
    <row r="25" spans="3:10" ht="30.75" customHeight="1">
      <c r="C25" s="46" t="s">
        <v>165</v>
      </c>
      <c r="D25" s="37"/>
      <c r="E25" s="31"/>
      <c r="F25" s="32"/>
      <c r="G25" s="39"/>
      <c r="H25" s="31"/>
      <c r="I25" s="58"/>
      <c r="J25" s="111"/>
    </row>
    <row r="26" spans="3:10" ht="30.75" customHeight="1">
      <c r="C26" s="46" t="s">
        <v>89</v>
      </c>
      <c r="D26" s="37"/>
      <c r="E26" s="31"/>
      <c r="F26" s="32"/>
      <c r="G26" s="39"/>
      <c r="H26" s="31"/>
      <c r="I26" s="58"/>
      <c r="J26" s="111"/>
    </row>
    <row r="27" spans="3:10" ht="30.75" customHeight="1">
      <c r="C27" s="46" t="s">
        <v>166</v>
      </c>
      <c r="D27" s="37">
        <v>0.3048611111111111</v>
      </c>
      <c r="E27" s="31"/>
      <c r="F27" s="32"/>
      <c r="G27" s="39" t="s">
        <v>145</v>
      </c>
      <c r="H27" s="31"/>
      <c r="I27" s="58"/>
      <c r="J27" s="111"/>
    </row>
    <row r="28" spans="3:9" ht="18.75" customHeight="1">
      <c r="C28" s="28"/>
      <c r="D28" s="29"/>
      <c r="E28" s="31"/>
      <c r="F28" s="32"/>
      <c r="G28" s="39"/>
      <c r="H28" s="31"/>
      <c r="I28" s="32"/>
    </row>
  </sheetData>
  <sheetProtection/>
  <printOptions/>
  <pageMargins left="0.5" right="0.5" top="0.5" bottom="0.5" header="0.5" footer="0.5"/>
  <pageSetup fitToHeight="1" fitToWidth="1" orientation="portrait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6"/>
  <sheetViews>
    <sheetView zoomScale="73" zoomScaleNormal="73" zoomScalePageLayoutView="0" workbookViewId="0" topLeftCell="A7">
      <selection activeCell="E15" sqref="E15"/>
    </sheetView>
  </sheetViews>
  <sheetFormatPr defaultColWidth="11.00390625" defaultRowHeight="15.75"/>
  <cols>
    <col min="1" max="2" width="2.625" style="0" customWidth="1"/>
    <col min="3" max="3" width="21.375" style="0" customWidth="1"/>
    <col min="4" max="4" width="13.50390625" style="0" customWidth="1"/>
    <col min="5" max="5" width="11.125" style="0" customWidth="1"/>
    <col min="6" max="6" width="11.50390625" style="0" customWidth="1"/>
    <col min="7" max="7" width="11.00390625" style="134" customWidth="1"/>
    <col min="8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6" t="s">
        <v>172</v>
      </c>
      <c r="D6" s="26" t="s">
        <v>77</v>
      </c>
      <c r="E6" s="26"/>
      <c r="F6" s="5"/>
      <c r="G6" s="135" t="s">
        <v>30</v>
      </c>
      <c r="H6" s="26"/>
      <c r="I6" s="16"/>
    </row>
    <row r="7" spans="3:9" ht="15.75">
      <c r="C7" s="17" t="s">
        <v>74</v>
      </c>
      <c r="D7" s="1" t="s">
        <v>30</v>
      </c>
      <c r="F7" s="6"/>
      <c r="G7" s="136"/>
      <c r="H7" s="50"/>
      <c r="I7" s="18"/>
    </row>
    <row r="8" spans="3:9" ht="27.75" customHeight="1" thickBot="1">
      <c r="C8" s="7" t="s">
        <v>16</v>
      </c>
      <c r="D8" s="2" t="s">
        <v>72</v>
      </c>
      <c r="E8" s="93">
        <v>4000</v>
      </c>
      <c r="F8" s="8"/>
      <c r="G8" s="137"/>
      <c r="H8" s="2"/>
      <c r="I8" s="19"/>
    </row>
    <row r="9" spans="3:10" ht="16.5" thickTop="1">
      <c r="C9" s="45" t="s">
        <v>30</v>
      </c>
      <c r="D9" s="23" t="s">
        <v>32</v>
      </c>
      <c r="E9" s="27" t="s">
        <v>7</v>
      </c>
      <c r="F9" s="24" t="s">
        <v>8</v>
      </c>
      <c r="G9" s="138" t="s">
        <v>33</v>
      </c>
      <c r="H9" s="27" t="s">
        <v>34</v>
      </c>
      <c r="I9" s="24" t="s">
        <v>12</v>
      </c>
      <c r="J9" s="119" t="s">
        <v>59</v>
      </c>
    </row>
    <row r="10" spans="3:10" ht="30.75" customHeight="1">
      <c r="C10" s="46" t="s">
        <v>88</v>
      </c>
      <c r="D10" s="37">
        <v>0.29375</v>
      </c>
      <c r="E10" s="31">
        <f aca="true" t="shared" si="0" ref="E10:E15">+F10-D10</f>
        <v>0.3298611111111111</v>
      </c>
      <c r="F10" s="32">
        <v>0.6236111111111111</v>
      </c>
      <c r="G10" s="140">
        <v>0.7791666666666667</v>
      </c>
      <c r="H10" s="31">
        <f aca="true" t="shared" si="1" ref="H10:H15">+AVERAGE(D10,E10)</f>
        <v>0.31180555555555556</v>
      </c>
      <c r="I10" s="58">
        <f aca="true" t="shared" si="2" ref="I10:I15">(+G10/4000)*1000</f>
        <v>0.19479166666666667</v>
      </c>
      <c r="J10" s="111"/>
    </row>
    <row r="11" spans="3:10" ht="30.75" customHeight="1">
      <c r="C11" s="46" t="s">
        <v>154</v>
      </c>
      <c r="D11" s="37">
        <v>0.29375</v>
      </c>
      <c r="E11" s="31">
        <f t="shared" si="0"/>
        <v>0.3298611111111111</v>
      </c>
      <c r="F11" s="32">
        <v>0.6236111111111111</v>
      </c>
      <c r="G11" s="140">
        <v>0.779861111111111</v>
      </c>
      <c r="H11" s="31">
        <f t="shared" si="1"/>
        <v>0.31180555555555556</v>
      </c>
      <c r="I11" s="58">
        <f t="shared" si="2"/>
        <v>0.19496527777777775</v>
      </c>
      <c r="J11" s="111"/>
    </row>
    <row r="12" spans="3:10" ht="30.75" customHeight="1">
      <c r="C12" s="46" t="s">
        <v>105</v>
      </c>
      <c r="D12" s="37">
        <v>0.29375</v>
      </c>
      <c r="E12" s="31">
        <f t="shared" si="0"/>
        <v>0.3298611111111111</v>
      </c>
      <c r="F12" s="32">
        <v>0.6236111111111111</v>
      </c>
      <c r="G12" s="140">
        <v>0.7840277777777778</v>
      </c>
      <c r="H12" s="31">
        <f t="shared" si="1"/>
        <v>0.31180555555555556</v>
      </c>
      <c r="I12" s="58">
        <f t="shared" si="2"/>
        <v>0.19600694444444444</v>
      </c>
      <c r="J12" s="111"/>
    </row>
    <row r="13" spans="3:10" ht="30.75" customHeight="1">
      <c r="C13" s="46" t="s">
        <v>90</v>
      </c>
      <c r="D13" s="37">
        <v>0.2972222222222222</v>
      </c>
      <c r="E13" s="31">
        <f t="shared" si="0"/>
        <v>0.3513888888888889</v>
      </c>
      <c r="F13" s="32">
        <v>0.6486111111111111</v>
      </c>
      <c r="G13" s="140">
        <v>0.8125</v>
      </c>
      <c r="H13" s="31">
        <f t="shared" si="1"/>
        <v>0.32430555555555557</v>
      </c>
      <c r="I13" s="58">
        <f t="shared" si="2"/>
        <v>0.203125</v>
      </c>
      <c r="J13" s="111"/>
    </row>
    <row r="14" spans="3:10" ht="30.75" customHeight="1">
      <c r="C14" s="46" t="s">
        <v>55</v>
      </c>
      <c r="D14" s="37">
        <v>0.3055555555555555</v>
      </c>
      <c r="E14" s="31">
        <f t="shared" si="0"/>
        <v>0.3513888888888889</v>
      </c>
      <c r="F14" s="32">
        <v>0.6569444444444444</v>
      </c>
      <c r="G14" s="140">
        <v>0.8208333333333333</v>
      </c>
      <c r="H14" s="31">
        <f t="shared" si="1"/>
        <v>0.3284722222222222</v>
      </c>
      <c r="I14" s="58">
        <f t="shared" si="2"/>
        <v>0.20520833333333333</v>
      </c>
      <c r="J14" s="111"/>
    </row>
    <row r="15" spans="3:10" ht="30.75" customHeight="1">
      <c r="C15" s="46" t="s">
        <v>49</v>
      </c>
      <c r="D15" s="37">
        <v>0.3298611111111111</v>
      </c>
      <c r="E15" s="31">
        <f t="shared" si="0"/>
        <v>0.37638888888888894</v>
      </c>
      <c r="F15" s="32">
        <v>0.70625</v>
      </c>
      <c r="G15" s="140"/>
      <c r="H15" s="31">
        <f t="shared" si="1"/>
        <v>0.353125</v>
      </c>
      <c r="I15" s="58">
        <f t="shared" si="2"/>
        <v>0</v>
      </c>
      <c r="J15" s="111"/>
    </row>
    <row r="16" spans="3:10" ht="30.75" customHeight="1">
      <c r="C16" s="46"/>
      <c r="D16" s="37"/>
      <c r="E16" s="31"/>
      <c r="F16" s="32"/>
      <c r="G16" s="140"/>
      <c r="H16" s="57"/>
      <c r="I16" s="58"/>
      <c r="J16" s="111"/>
    </row>
    <row r="17" spans="3:9" ht="12" customHeight="1">
      <c r="C17" s="46"/>
      <c r="D17" s="37"/>
      <c r="E17" s="31"/>
      <c r="F17" s="32"/>
      <c r="G17" s="140"/>
      <c r="H17" s="31"/>
      <c r="I17" s="32"/>
    </row>
    <row r="18" spans="3:9" ht="18.75" customHeight="1" thickBot="1">
      <c r="C18" s="162" t="s">
        <v>75</v>
      </c>
      <c r="D18" s="76"/>
      <c r="E18" s="77"/>
      <c r="F18" s="81"/>
      <c r="G18" s="226"/>
      <c r="H18" s="77"/>
      <c r="I18" s="81"/>
    </row>
    <row r="19" spans="3:10" ht="30.75" customHeight="1" thickTop="1">
      <c r="C19" s="46" t="s">
        <v>40</v>
      </c>
      <c r="D19" s="37">
        <v>0.28541666666666665</v>
      </c>
      <c r="E19" s="31"/>
      <c r="F19" s="32"/>
      <c r="G19" s="140"/>
      <c r="H19" s="57"/>
      <c r="I19" s="58"/>
      <c r="J19" s="111"/>
    </row>
    <row r="20" spans="3:10" ht="30.75" customHeight="1">
      <c r="C20" s="46" t="s">
        <v>89</v>
      </c>
      <c r="D20" s="37">
        <v>0.29375</v>
      </c>
      <c r="E20" s="31"/>
      <c r="F20" s="32"/>
      <c r="G20" s="140">
        <v>0.6104166666666667</v>
      </c>
      <c r="H20" s="57"/>
      <c r="I20" s="58"/>
      <c r="J20" s="111"/>
    </row>
    <row r="21" spans="3:10" ht="30.75" customHeight="1">
      <c r="C21" s="46" t="s">
        <v>41</v>
      </c>
      <c r="D21" s="37">
        <v>0.29097222222222224</v>
      </c>
      <c r="E21" s="31"/>
      <c r="F21" s="32"/>
      <c r="G21" s="140">
        <v>0.6138888888888888</v>
      </c>
      <c r="H21" s="57"/>
      <c r="I21" s="58"/>
      <c r="J21" s="111"/>
    </row>
    <row r="22" spans="3:10" ht="30.75" customHeight="1">
      <c r="C22" s="46" t="s">
        <v>141</v>
      </c>
      <c r="D22" s="37">
        <v>0.3013888888888889</v>
      </c>
      <c r="E22" s="31"/>
      <c r="F22" s="32"/>
      <c r="G22" s="140">
        <v>0.6145833333333334</v>
      </c>
      <c r="H22" s="57"/>
      <c r="I22" s="58"/>
      <c r="J22" s="111"/>
    </row>
    <row r="23" spans="3:10" ht="30.75" customHeight="1">
      <c r="C23" s="46" t="s">
        <v>109</v>
      </c>
      <c r="D23" s="37">
        <v>0.3013888888888889</v>
      </c>
      <c r="E23" s="31"/>
      <c r="F23" s="32"/>
      <c r="G23" s="140">
        <v>0.6298611111111111</v>
      </c>
      <c r="H23" s="57"/>
      <c r="I23" s="58"/>
      <c r="J23" s="111"/>
    </row>
    <row r="24" spans="3:10" ht="30.75" customHeight="1">
      <c r="C24" s="46" t="s">
        <v>173</v>
      </c>
      <c r="D24" s="37">
        <v>0.31527777777777777</v>
      </c>
      <c r="E24" s="31"/>
      <c r="F24" s="32"/>
      <c r="G24" s="140">
        <v>0.6729166666666666</v>
      </c>
      <c r="H24" s="57"/>
      <c r="I24" s="58"/>
      <c r="J24" s="111"/>
    </row>
    <row r="25" spans="3:10" ht="30.75" customHeight="1">
      <c r="C25" s="46" t="s">
        <v>142</v>
      </c>
      <c r="D25" s="37">
        <v>0.36041666666666666</v>
      </c>
      <c r="E25" s="31"/>
      <c r="F25" s="32"/>
      <c r="G25" s="140"/>
      <c r="H25" s="57"/>
      <c r="I25" s="58"/>
      <c r="J25" s="111"/>
    </row>
    <row r="26" spans="3:9" ht="18.75" customHeight="1">
      <c r="C26" s="28"/>
      <c r="D26" s="29"/>
      <c r="E26" s="31"/>
      <c r="F26" s="32"/>
      <c r="G26" s="140"/>
      <c r="H26" s="31"/>
      <c r="I26" s="32"/>
    </row>
  </sheetData>
  <sheetProtection/>
  <printOptions/>
  <pageMargins left="0.5" right="0.5" top="0.5" bottom="0.5" header="0.5" footer="0.5"/>
  <pageSetup fitToHeight="1" fitToWidth="1" horizontalDpi="600" verticalDpi="600" orientation="portrait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34"/>
  <sheetViews>
    <sheetView zoomScalePageLayoutView="0" workbookViewId="0" topLeftCell="B8">
      <selection activeCell="C12" sqref="C12"/>
    </sheetView>
  </sheetViews>
  <sheetFormatPr defaultColWidth="11.00390625" defaultRowHeight="15.75"/>
  <cols>
    <col min="1" max="2" width="4.50390625" style="0" customWidth="1"/>
    <col min="3" max="3" width="18.50390625" style="0" customWidth="1"/>
    <col min="4" max="4" width="11.75390625" style="0" customWidth="1"/>
    <col min="5" max="5" width="9.50390625" style="0" customWidth="1"/>
    <col min="6" max="6" width="9.375" style="0" customWidth="1"/>
    <col min="7" max="7" width="10.50390625" style="38" customWidth="1"/>
    <col min="8" max="8" width="10.50390625" style="0" customWidth="1"/>
    <col min="9" max="9" width="9.625" style="134" customWidth="1"/>
    <col min="10" max="10" width="12.375" style="0" customWidth="1"/>
    <col min="11" max="11" width="12.00390625" style="0" customWidth="1"/>
    <col min="12" max="12" width="13.50390625" style="0" customWidth="1"/>
    <col min="13" max="13" width="8.50390625" style="0" customWidth="1"/>
    <col min="14" max="14" width="6.75390625" style="0" customWidth="1"/>
  </cols>
  <sheetData>
    <row r="5" ht="16.5" thickBot="1"/>
    <row r="6" spans="3:11" ht="21" customHeight="1">
      <c r="C6" s="15" t="s">
        <v>172</v>
      </c>
      <c r="D6" s="26" t="s">
        <v>77</v>
      </c>
      <c r="E6" s="26"/>
      <c r="F6" s="26"/>
      <c r="G6" s="91"/>
      <c r="H6" s="5"/>
      <c r="I6" s="135" t="s">
        <v>30</v>
      </c>
      <c r="J6" s="26"/>
      <c r="K6" s="16"/>
    </row>
    <row r="7" spans="3:11" ht="21" customHeight="1">
      <c r="C7" s="17" t="s">
        <v>176</v>
      </c>
      <c r="D7" s="1"/>
      <c r="E7" s="1"/>
      <c r="F7" s="1"/>
      <c r="G7" s="92"/>
      <c r="H7" s="6"/>
      <c r="I7" s="136"/>
      <c r="J7" s="1"/>
      <c r="K7" s="18"/>
    </row>
    <row r="8" spans="3:13" ht="19.5" customHeight="1" thickBot="1">
      <c r="C8" s="7" t="s">
        <v>30</v>
      </c>
      <c r="D8" s="2" t="s">
        <v>68</v>
      </c>
      <c r="E8" s="2" t="s">
        <v>175</v>
      </c>
      <c r="F8" s="2"/>
      <c r="G8" s="93"/>
      <c r="H8" s="8"/>
      <c r="I8" s="137"/>
      <c r="J8" s="2"/>
      <c r="K8" s="19"/>
      <c r="M8" s="225" t="s">
        <v>61</v>
      </c>
    </row>
    <row r="9" spans="3:13" s="134" customFormat="1" ht="21.75" customHeight="1" thickTop="1">
      <c r="C9" s="155" t="s">
        <v>30</v>
      </c>
      <c r="D9" s="156" t="s">
        <v>32</v>
      </c>
      <c r="E9" s="157" t="s">
        <v>7</v>
      </c>
      <c r="F9" s="157" t="s">
        <v>9</v>
      </c>
      <c r="G9" s="158" t="s">
        <v>10</v>
      </c>
      <c r="H9" s="159" t="s">
        <v>11</v>
      </c>
      <c r="I9" s="138" t="s">
        <v>33</v>
      </c>
      <c r="J9" s="157" t="s">
        <v>34</v>
      </c>
      <c r="K9" s="160" t="s">
        <v>12</v>
      </c>
      <c r="L9" s="161" t="s">
        <v>59</v>
      </c>
      <c r="M9" s="225" t="s">
        <v>62</v>
      </c>
    </row>
    <row r="10" spans="3:13" ht="21.75" customHeight="1">
      <c r="C10" s="53" t="s">
        <v>44</v>
      </c>
      <c r="D10" s="56">
        <v>0.24722222222222223</v>
      </c>
      <c r="E10" s="31">
        <f aca="true" t="shared" si="0" ref="E10:E20">+F10-D10</f>
        <v>0.26041666666666663</v>
      </c>
      <c r="F10" s="59">
        <v>0.5076388888888889</v>
      </c>
      <c r="G10" s="37">
        <f aca="true" t="shared" si="1" ref="G10:G20">+H10-F10</f>
        <v>0.2611111111111112</v>
      </c>
      <c r="H10" s="31">
        <v>0.76875</v>
      </c>
      <c r="I10" s="144">
        <v>0.79375</v>
      </c>
      <c r="J10" s="31">
        <f>AVERAGE(G10,E10,D10)</f>
        <v>0.25625000000000003</v>
      </c>
      <c r="K10" s="32">
        <f>(+I10/5017)*1000</f>
        <v>0.15821207893163244</v>
      </c>
      <c r="L10" s="111">
        <f>+K10*5</f>
        <v>0.7910603946581622</v>
      </c>
      <c r="M10" s="133">
        <f>AVERAGE(E10,G10)</f>
        <v>0.2607638888888889</v>
      </c>
    </row>
    <row r="11" spans="3:13" ht="21.75" customHeight="1">
      <c r="C11" s="46" t="s">
        <v>100</v>
      </c>
      <c r="D11" s="56">
        <v>0.25</v>
      </c>
      <c r="E11" s="31">
        <f t="shared" si="0"/>
        <v>0.26388888888888895</v>
      </c>
      <c r="F11" s="62">
        <v>0.513888888888889</v>
      </c>
      <c r="G11" s="37">
        <f t="shared" si="1"/>
        <v>0.2618055555555555</v>
      </c>
      <c r="H11" s="31">
        <v>0.7756944444444445</v>
      </c>
      <c r="I11" s="139">
        <v>0.8027777777777777</v>
      </c>
      <c r="J11" s="31">
        <f aca="true" t="shared" si="2" ref="J11:J20">AVERAGE(G11,E11,D11)</f>
        <v>0.2585648148148148</v>
      </c>
      <c r="K11" s="32">
        <f aca="true" t="shared" si="3" ref="K11:K20">(+I11/5017)*1000</f>
        <v>0.16001151639979624</v>
      </c>
      <c r="L11" s="111">
        <f aca="true" t="shared" si="4" ref="L11:L20">+K11*5</f>
        <v>0.8000575819989812</v>
      </c>
      <c r="M11" s="133">
        <f aca="true" t="shared" si="5" ref="M11:M20">AVERAGE(E11,G11)</f>
        <v>0.26284722222222223</v>
      </c>
    </row>
    <row r="12" spans="3:13" ht="24.75" customHeight="1">
      <c r="C12" s="46" t="s">
        <v>111</v>
      </c>
      <c r="D12" s="37">
        <v>0.2333333333333333</v>
      </c>
      <c r="E12" s="31">
        <f t="shared" si="0"/>
        <v>0.2743055555555556</v>
      </c>
      <c r="F12" s="59">
        <v>0.5076388888888889</v>
      </c>
      <c r="G12" s="37">
        <f t="shared" si="1"/>
        <v>0.26875000000000004</v>
      </c>
      <c r="H12" s="31">
        <v>0.7763888888888889</v>
      </c>
      <c r="I12" s="140">
        <v>0.8034722222222223</v>
      </c>
      <c r="J12" s="31">
        <f t="shared" si="2"/>
        <v>0.2587962962962963</v>
      </c>
      <c r="K12" s="32">
        <f t="shared" si="3"/>
        <v>0.16014993466657806</v>
      </c>
      <c r="L12" s="111">
        <f t="shared" si="4"/>
        <v>0.8007496733328903</v>
      </c>
      <c r="M12" s="133">
        <f t="shared" si="5"/>
        <v>0.2715277777777778</v>
      </c>
    </row>
    <row r="13" spans="3:13" ht="24.75" customHeight="1">
      <c r="C13" s="46" t="s">
        <v>148</v>
      </c>
      <c r="D13" s="37">
        <v>0.24722222222222223</v>
      </c>
      <c r="E13" s="31">
        <f t="shared" si="0"/>
        <v>0.2631944444444444</v>
      </c>
      <c r="F13" s="59">
        <v>0.5104166666666666</v>
      </c>
      <c r="G13" s="37">
        <f t="shared" si="1"/>
        <v>0.2715277777777778</v>
      </c>
      <c r="H13" s="31">
        <v>0.7819444444444444</v>
      </c>
      <c r="I13" s="140">
        <v>0.8104166666666667</v>
      </c>
      <c r="J13" s="31">
        <f t="shared" si="2"/>
        <v>0.26064814814814813</v>
      </c>
      <c r="K13" s="32">
        <f t="shared" si="3"/>
        <v>0.1615341173343964</v>
      </c>
      <c r="L13" s="111">
        <f t="shared" si="4"/>
        <v>0.807670586671982</v>
      </c>
      <c r="M13" s="133">
        <f t="shared" si="5"/>
        <v>0.2673611111111111</v>
      </c>
    </row>
    <row r="14" spans="3:13" ht="24.75" customHeight="1">
      <c r="C14" s="46" t="s">
        <v>50</v>
      </c>
      <c r="D14" s="37">
        <v>0.25</v>
      </c>
      <c r="E14" s="31">
        <f t="shared" si="0"/>
        <v>0.2715277777777778</v>
      </c>
      <c r="F14" s="59">
        <v>0.5215277777777778</v>
      </c>
      <c r="G14" s="37">
        <f t="shared" si="1"/>
        <v>0.2777777777777778</v>
      </c>
      <c r="H14" s="31">
        <v>0.7993055555555556</v>
      </c>
      <c r="I14" s="140">
        <v>0.8270833333333334</v>
      </c>
      <c r="J14" s="31">
        <f t="shared" si="2"/>
        <v>0.2664351851851852</v>
      </c>
      <c r="K14" s="32">
        <f t="shared" si="3"/>
        <v>0.16485615573716034</v>
      </c>
      <c r="L14" s="111">
        <f t="shared" si="4"/>
        <v>0.8242807786858017</v>
      </c>
      <c r="M14" s="133">
        <f t="shared" si="5"/>
        <v>0.2746527777777778</v>
      </c>
    </row>
    <row r="15" spans="3:13" ht="24" customHeight="1">
      <c r="C15" s="46" t="s">
        <v>45</v>
      </c>
      <c r="D15" s="37">
        <v>0.2569444444444445</v>
      </c>
      <c r="E15" s="31">
        <f t="shared" si="0"/>
        <v>0.27986111111111106</v>
      </c>
      <c r="F15" s="59">
        <v>0.5368055555555555</v>
      </c>
      <c r="G15" s="37">
        <f t="shared" si="1"/>
        <v>0.3006944444444445</v>
      </c>
      <c r="H15" s="31">
        <v>0.8375</v>
      </c>
      <c r="I15" s="140"/>
      <c r="J15" s="31">
        <f t="shared" si="2"/>
        <v>0.2791666666666666</v>
      </c>
      <c r="K15" s="32">
        <f t="shared" si="3"/>
        <v>0</v>
      </c>
      <c r="L15" s="111">
        <f t="shared" si="4"/>
        <v>0</v>
      </c>
      <c r="M15" s="133">
        <f t="shared" si="5"/>
        <v>0.29027777777777775</v>
      </c>
    </row>
    <row r="16" spans="3:13" ht="24" customHeight="1">
      <c r="C16" s="46" t="s">
        <v>101</v>
      </c>
      <c r="D16" s="37">
        <v>0.27152777777777776</v>
      </c>
      <c r="E16" s="31">
        <f t="shared" si="0"/>
        <v>0.29444444444444445</v>
      </c>
      <c r="F16" s="59">
        <v>0.5659722222222222</v>
      </c>
      <c r="G16" s="37">
        <f t="shared" si="1"/>
        <v>0.30833333333333335</v>
      </c>
      <c r="H16" s="31">
        <v>0.8743055555555556</v>
      </c>
      <c r="I16" s="140"/>
      <c r="J16" s="31">
        <f t="shared" si="2"/>
        <v>0.29143518518518524</v>
      </c>
      <c r="K16" s="32">
        <f t="shared" si="3"/>
        <v>0</v>
      </c>
      <c r="L16" s="111">
        <f t="shared" si="4"/>
        <v>0</v>
      </c>
      <c r="M16" s="133">
        <f t="shared" si="5"/>
        <v>0.30138888888888893</v>
      </c>
    </row>
    <row r="17" spans="3:13" ht="24" customHeight="1">
      <c r="C17" s="46" t="s">
        <v>38</v>
      </c>
      <c r="D17" s="37">
        <v>0.2777777777777778</v>
      </c>
      <c r="E17" s="31">
        <f t="shared" si="0"/>
        <v>0.3041666666666667</v>
      </c>
      <c r="F17" s="59">
        <v>0.5819444444444445</v>
      </c>
      <c r="G17" s="37">
        <f t="shared" si="1"/>
        <v>0.3097222222222221</v>
      </c>
      <c r="H17" s="31">
        <v>0.8916666666666666</v>
      </c>
      <c r="I17" s="140"/>
      <c r="J17" s="31">
        <f t="shared" si="2"/>
        <v>0.2972222222222222</v>
      </c>
      <c r="K17" s="32">
        <f t="shared" si="3"/>
        <v>0</v>
      </c>
      <c r="L17" s="111">
        <f t="shared" si="4"/>
        <v>0</v>
      </c>
      <c r="M17" s="133">
        <f t="shared" si="5"/>
        <v>0.3069444444444444</v>
      </c>
    </row>
    <row r="18" spans="3:13" ht="24" customHeight="1">
      <c r="C18" s="46" t="s">
        <v>46</v>
      </c>
      <c r="D18" s="37">
        <v>0.28541666666666665</v>
      </c>
      <c r="E18" s="31">
        <f t="shared" si="0"/>
        <v>0.3111111111111111</v>
      </c>
      <c r="F18" s="59">
        <v>0.5965277777777778</v>
      </c>
      <c r="G18" s="37">
        <f t="shared" si="1"/>
        <v>0.3270833333333334</v>
      </c>
      <c r="H18" s="31">
        <v>0.9236111111111112</v>
      </c>
      <c r="I18" s="140"/>
      <c r="J18" s="31">
        <f t="shared" si="2"/>
        <v>0.3078703703703704</v>
      </c>
      <c r="K18" s="32">
        <f t="shared" si="3"/>
        <v>0</v>
      </c>
      <c r="L18" s="111">
        <f t="shared" si="4"/>
        <v>0</v>
      </c>
      <c r="M18" s="133">
        <f t="shared" si="5"/>
        <v>0.31909722222222225</v>
      </c>
    </row>
    <row r="19" spans="3:13" ht="24" customHeight="1">
      <c r="C19" s="46" t="s">
        <v>94</v>
      </c>
      <c r="D19" s="37">
        <v>0.28541666666666665</v>
      </c>
      <c r="E19" s="31">
        <f t="shared" si="0"/>
        <v>0.31875</v>
      </c>
      <c r="F19" s="59">
        <v>0.6041666666666666</v>
      </c>
      <c r="G19" s="37">
        <f t="shared" si="1"/>
        <v>0.33819444444444446</v>
      </c>
      <c r="H19" s="31">
        <v>0.9423611111111111</v>
      </c>
      <c r="I19" s="140"/>
      <c r="J19" s="31">
        <f t="shared" si="2"/>
        <v>0.3141203703703704</v>
      </c>
      <c r="K19" s="32">
        <f t="shared" si="3"/>
        <v>0</v>
      </c>
      <c r="L19" s="111">
        <f t="shared" si="4"/>
        <v>0</v>
      </c>
      <c r="M19" s="133">
        <f t="shared" si="5"/>
        <v>0.3284722222222222</v>
      </c>
    </row>
    <row r="20" spans="3:13" ht="24" customHeight="1">
      <c r="C20" s="46" t="s">
        <v>112</v>
      </c>
      <c r="D20" s="37">
        <v>0.3048611111111111</v>
      </c>
      <c r="E20" s="31">
        <f t="shared" si="0"/>
        <v>0.3625</v>
      </c>
      <c r="F20" s="59">
        <v>0.6673611111111111</v>
      </c>
      <c r="G20" s="37">
        <f t="shared" si="1"/>
        <v>0.4131944444444444</v>
      </c>
      <c r="H20" s="228" t="s">
        <v>178</v>
      </c>
      <c r="I20" s="140"/>
      <c r="J20" s="31">
        <f t="shared" si="2"/>
        <v>0.36018518518518516</v>
      </c>
      <c r="K20" s="32">
        <f t="shared" si="3"/>
        <v>0</v>
      </c>
      <c r="L20" s="111">
        <f t="shared" si="4"/>
        <v>0</v>
      </c>
      <c r="M20" s="133">
        <f t="shared" si="5"/>
        <v>0.38784722222222223</v>
      </c>
    </row>
    <row r="21" spans="3:11" ht="15.75" customHeight="1">
      <c r="C21" s="46" t="s">
        <v>30</v>
      </c>
      <c r="D21" s="37"/>
      <c r="E21" s="31"/>
      <c r="F21" s="59"/>
      <c r="G21" s="31"/>
      <c r="H21" s="32"/>
      <c r="I21" s="140"/>
      <c r="J21" s="31"/>
      <c r="K21" s="32"/>
    </row>
    <row r="22" spans="3:11" ht="24.75" customHeight="1" thickBot="1">
      <c r="C22" s="97" t="s">
        <v>174</v>
      </c>
      <c r="D22" s="98"/>
      <c r="E22" s="99"/>
      <c r="F22" s="100"/>
      <c r="G22" s="99"/>
      <c r="H22" s="101"/>
      <c r="I22" s="227"/>
      <c r="J22" s="99"/>
      <c r="K22" s="101"/>
    </row>
    <row r="23" spans="3:13" ht="24.75" customHeight="1">
      <c r="C23" s="53" t="s">
        <v>113</v>
      </c>
      <c r="D23" s="56">
        <v>0.2604166666666667</v>
      </c>
      <c r="E23" s="31"/>
      <c r="F23" s="62"/>
      <c r="G23" s="31"/>
      <c r="H23" s="58"/>
      <c r="I23" s="139">
        <v>0.51875</v>
      </c>
      <c r="J23" s="31"/>
      <c r="K23" s="32"/>
      <c r="L23" s="111"/>
      <c r="M23" s="133"/>
    </row>
    <row r="24" spans="3:13" ht="24.75" customHeight="1">
      <c r="C24" s="46" t="s">
        <v>129</v>
      </c>
      <c r="D24" s="37">
        <v>0.2604166666666667</v>
      </c>
      <c r="E24" s="31"/>
      <c r="F24" s="59"/>
      <c r="G24" s="31"/>
      <c r="H24" s="32"/>
      <c r="I24" s="139">
        <v>0.5256944444444445</v>
      </c>
      <c r="J24" s="31"/>
      <c r="K24" s="32"/>
      <c r="L24" s="111"/>
      <c r="M24" s="133"/>
    </row>
    <row r="25" spans="3:13" ht="24.75" customHeight="1">
      <c r="C25" s="46" t="s">
        <v>136</v>
      </c>
      <c r="D25" s="37">
        <v>0.2659722222222222</v>
      </c>
      <c r="E25" s="31"/>
      <c r="F25" s="62"/>
      <c r="G25" s="31"/>
      <c r="H25" s="58"/>
      <c r="I25" s="139">
        <v>0.5284722222222222</v>
      </c>
      <c r="J25" s="31"/>
      <c r="K25" s="32"/>
      <c r="L25" s="111"/>
      <c r="M25" s="133"/>
    </row>
    <row r="26" spans="3:13" ht="24.75" customHeight="1">
      <c r="C26" s="46" t="s">
        <v>114</v>
      </c>
      <c r="D26" s="37">
        <v>0.2701388888888889</v>
      </c>
      <c r="E26" s="31"/>
      <c r="F26" s="62"/>
      <c r="G26" s="31"/>
      <c r="H26" s="58"/>
      <c r="I26" s="139">
        <v>0.5444444444444444</v>
      </c>
      <c r="J26" s="31"/>
      <c r="K26" s="32"/>
      <c r="L26" s="111"/>
      <c r="M26" s="133"/>
    </row>
    <row r="27" spans="3:13" ht="24.75" customHeight="1">
      <c r="C27" s="46" t="s">
        <v>96</v>
      </c>
      <c r="D27" s="37">
        <v>0.2701388888888889</v>
      </c>
      <c r="E27" s="31"/>
      <c r="F27" s="62"/>
      <c r="G27" s="57"/>
      <c r="H27" s="58"/>
      <c r="I27" s="139">
        <v>0.5541666666666667</v>
      </c>
      <c r="J27" s="31"/>
      <c r="K27" s="58"/>
      <c r="L27" s="111"/>
      <c r="M27" s="133"/>
    </row>
    <row r="28" spans="3:13" ht="24.75" customHeight="1">
      <c r="C28" s="46" t="s">
        <v>52</v>
      </c>
      <c r="D28" s="37">
        <v>0.27638888888888885</v>
      </c>
      <c r="E28" s="57"/>
      <c r="F28" s="62"/>
      <c r="G28" s="57"/>
      <c r="H28" s="58"/>
      <c r="I28" s="139">
        <v>0.5583333333333333</v>
      </c>
      <c r="J28" s="57"/>
      <c r="K28" s="58"/>
      <c r="L28" s="111"/>
      <c r="M28" s="133"/>
    </row>
    <row r="29" spans="3:13" ht="24.75" customHeight="1">
      <c r="C29" s="46" t="s">
        <v>99</v>
      </c>
      <c r="D29" s="37">
        <v>0.2791666666666667</v>
      </c>
      <c r="E29" s="57"/>
      <c r="F29" s="62"/>
      <c r="G29" s="57"/>
      <c r="H29" s="58"/>
      <c r="I29" s="139">
        <v>0.5736111111111112</v>
      </c>
      <c r="J29" s="57"/>
      <c r="K29" s="58"/>
      <c r="L29" s="111"/>
      <c r="M29" s="133"/>
    </row>
    <row r="30" spans="3:13" ht="24.75" customHeight="1">
      <c r="C30" s="46" t="s">
        <v>97</v>
      </c>
      <c r="D30" s="37">
        <v>0.30069444444444443</v>
      </c>
      <c r="E30" s="57"/>
      <c r="F30" s="62"/>
      <c r="G30" s="57"/>
      <c r="H30" s="58"/>
      <c r="I30" s="139"/>
      <c r="J30" s="57"/>
      <c r="K30" s="58"/>
      <c r="L30" s="111"/>
      <c r="M30" s="133"/>
    </row>
    <row r="31" spans="3:13" ht="24.75" customHeight="1">
      <c r="C31" s="46" t="s">
        <v>66</v>
      </c>
      <c r="D31" s="37">
        <v>0.32083333333333336</v>
      </c>
      <c r="E31" s="57"/>
      <c r="F31" s="62"/>
      <c r="G31" s="57"/>
      <c r="H31" s="58"/>
      <c r="I31" s="139"/>
      <c r="J31" s="57"/>
      <c r="K31" s="58"/>
      <c r="L31" s="111"/>
      <c r="M31" s="133"/>
    </row>
    <row r="32" spans="3:13" ht="24.75" customHeight="1">
      <c r="C32" s="46" t="s">
        <v>95</v>
      </c>
      <c r="D32" s="37">
        <v>0.32083333333333336</v>
      </c>
      <c r="E32" s="57"/>
      <c r="F32" s="62"/>
      <c r="G32" s="57"/>
      <c r="H32" s="58"/>
      <c r="I32" s="139"/>
      <c r="J32" s="57"/>
      <c r="K32" s="58"/>
      <c r="L32" s="111"/>
      <c r="M32" s="133"/>
    </row>
    <row r="33" spans="3:13" ht="24.75" customHeight="1">
      <c r="C33" s="46"/>
      <c r="D33" s="37"/>
      <c r="E33" s="57"/>
      <c r="F33" s="62"/>
      <c r="G33" s="57"/>
      <c r="H33" s="58"/>
      <c r="I33" s="139"/>
      <c r="J33" s="57"/>
      <c r="K33" s="58"/>
      <c r="L33" s="111"/>
      <c r="M33" s="133"/>
    </row>
    <row r="34" spans="3:11" ht="18.75" customHeight="1">
      <c r="C34" s="46"/>
      <c r="D34" s="37"/>
      <c r="E34" s="57"/>
      <c r="F34" s="62"/>
      <c r="G34" s="57"/>
      <c r="H34" s="58"/>
      <c r="I34" s="139"/>
      <c r="J34" s="57"/>
      <c r="K34" s="58"/>
    </row>
  </sheetData>
  <sheetProtection/>
  <printOptions/>
  <pageMargins left="0.5" right="0.5" top="0.5" bottom="0.5" header="0.5" footer="0.5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2"/>
  <sheetViews>
    <sheetView zoomScalePageLayoutView="0" workbookViewId="0" topLeftCell="C5">
      <selection activeCell="J10" sqref="J10:L10"/>
    </sheetView>
  </sheetViews>
  <sheetFormatPr defaultColWidth="11.00390625" defaultRowHeight="15.75"/>
  <cols>
    <col min="1" max="2" width="11.00390625" style="0" customWidth="1"/>
    <col min="3" max="3" width="17.625" style="0" customWidth="1"/>
    <col min="4" max="4" width="9.875" style="0" customWidth="1"/>
    <col min="5" max="6" width="10.50390625" style="0" customWidth="1"/>
    <col min="7" max="7" width="10.50390625" style="134" customWidth="1"/>
    <col min="8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9.875" style="0" customWidth="1"/>
    <col min="13" max="13" width="6.75390625" style="0" customWidth="1"/>
  </cols>
  <sheetData>
    <row r="5" ht="16.5" thickBot="1"/>
    <row r="6" spans="3:11" ht="21" customHeight="1">
      <c r="C6" s="15" t="s">
        <v>179</v>
      </c>
      <c r="D6" s="26" t="s">
        <v>78</v>
      </c>
      <c r="E6" s="26"/>
      <c r="F6" s="26"/>
      <c r="G6" s="229"/>
      <c r="H6" s="5"/>
      <c r="I6" s="15" t="s">
        <v>30</v>
      </c>
      <c r="J6" s="26"/>
      <c r="K6" s="16"/>
    </row>
    <row r="7" spans="3:11" ht="21" customHeight="1">
      <c r="C7" s="17" t="s">
        <v>22</v>
      </c>
      <c r="D7" s="1" t="s">
        <v>30</v>
      </c>
      <c r="E7" s="1"/>
      <c r="F7" s="1"/>
      <c r="G7" s="230"/>
      <c r="H7" s="6"/>
      <c r="I7" s="17"/>
      <c r="J7" s="1"/>
      <c r="K7" s="18"/>
    </row>
    <row r="8" spans="3:12" ht="19.5" customHeight="1" thickBot="1">
      <c r="C8" s="7" t="s">
        <v>184</v>
      </c>
      <c r="D8" s="2" t="s">
        <v>68</v>
      </c>
      <c r="E8" s="2" t="s">
        <v>30</v>
      </c>
      <c r="F8" s="2" t="s">
        <v>180</v>
      </c>
      <c r="G8" s="231"/>
      <c r="H8" s="8"/>
      <c r="I8" s="7"/>
      <c r="J8" s="2"/>
      <c r="K8" s="19"/>
      <c r="L8" s="132" t="s">
        <v>61</v>
      </c>
    </row>
    <row r="9" spans="3:12" ht="21.75" customHeight="1" thickTop="1">
      <c r="C9" s="45" t="s">
        <v>30</v>
      </c>
      <c r="D9" s="156" t="s">
        <v>32</v>
      </c>
      <c r="E9" s="157" t="s">
        <v>7</v>
      </c>
      <c r="F9" s="27" t="s">
        <v>9</v>
      </c>
      <c r="G9" s="158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132" t="s">
        <v>62</v>
      </c>
    </row>
    <row r="10" spans="3:12" ht="21.75" customHeight="1">
      <c r="C10" s="53" t="s">
        <v>4</v>
      </c>
      <c r="D10" s="195">
        <v>0.21180555555555555</v>
      </c>
      <c r="E10" s="197">
        <f aca="true" t="shared" si="0" ref="E10:E15">+F10-D10</f>
        <v>0.21597222222222226</v>
      </c>
      <c r="F10" s="59">
        <v>0.4277777777777778</v>
      </c>
      <c r="G10" s="197">
        <f aca="true" t="shared" si="1" ref="G10:G15">+H10-F10</f>
        <v>0.22569444444444442</v>
      </c>
      <c r="H10" s="32">
        <v>0.6534722222222222</v>
      </c>
      <c r="I10" s="40">
        <v>0.6784722222222223</v>
      </c>
      <c r="J10" s="31">
        <f aca="true" t="shared" si="2" ref="J10:J15">AVERAGE(G10,E10,D10)</f>
        <v>0.2178240740740741</v>
      </c>
      <c r="K10" s="32">
        <f aca="true" t="shared" si="3" ref="K10:K15">(+I10/4915)*1000</f>
        <v>0.1380411438905844</v>
      </c>
      <c r="L10" s="133">
        <f aca="true" t="shared" si="4" ref="L10:L15">AVERAGE(E10,G10)</f>
        <v>0.22083333333333333</v>
      </c>
    </row>
    <row r="11" spans="3:12" ht="21.75" customHeight="1">
      <c r="C11" s="53" t="s">
        <v>43</v>
      </c>
      <c r="D11" s="195">
        <v>0.21736111111111112</v>
      </c>
      <c r="E11" s="197">
        <f t="shared" si="0"/>
        <v>0.2284722222222222</v>
      </c>
      <c r="F11" s="62">
        <v>0.4458333333333333</v>
      </c>
      <c r="G11" s="197">
        <f t="shared" si="1"/>
        <v>0.2333333333333334</v>
      </c>
      <c r="H11" s="58">
        <v>0.6791666666666667</v>
      </c>
      <c r="I11" s="60">
        <v>0.7048611111111112</v>
      </c>
      <c r="J11" s="31">
        <f t="shared" si="2"/>
        <v>0.2263888888888889</v>
      </c>
      <c r="K11" s="32">
        <f t="shared" si="3"/>
        <v>0.14341019554651294</v>
      </c>
      <c r="L11" s="133">
        <f t="shared" si="4"/>
        <v>0.2309027777777778</v>
      </c>
    </row>
    <row r="12" spans="3:12" ht="24.75" customHeight="1">
      <c r="C12" s="46" t="s">
        <v>51</v>
      </c>
      <c r="D12" s="198">
        <v>0.22083333333333333</v>
      </c>
      <c r="E12" s="197">
        <f t="shared" si="0"/>
        <v>0.23680555555555555</v>
      </c>
      <c r="F12" s="59">
        <v>0.4576388888888889</v>
      </c>
      <c r="G12" s="197">
        <f t="shared" si="1"/>
        <v>0.24791666666666673</v>
      </c>
      <c r="H12" s="32">
        <v>0.7055555555555556</v>
      </c>
      <c r="I12" s="39">
        <v>0.7326388888888888</v>
      </c>
      <c r="J12" s="31">
        <f t="shared" si="2"/>
        <v>0.2351851851851852</v>
      </c>
      <c r="K12" s="32">
        <f t="shared" si="3"/>
        <v>0.149061828868543</v>
      </c>
      <c r="L12" s="133">
        <f t="shared" si="4"/>
        <v>0.24236111111111114</v>
      </c>
    </row>
    <row r="13" spans="3:12" ht="24.75" customHeight="1">
      <c r="C13" s="46" t="s">
        <v>18</v>
      </c>
      <c r="D13" s="198">
        <v>0.22916666666666666</v>
      </c>
      <c r="E13" s="197">
        <f t="shared" si="0"/>
        <v>0.26388888888888895</v>
      </c>
      <c r="F13" s="59">
        <v>0.4930555555555556</v>
      </c>
      <c r="G13" s="197">
        <f t="shared" si="1"/>
        <v>0.25763888888888886</v>
      </c>
      <c r="H13" s="32">
        <v>0.7506944444444444</v>
      </c>
      <c r="I13" s="39">
        <v>0.7770833333333332</v>
      </c>
      <c r="J13" s="31">
        <f t="shared" si="2"/>
        <v>0.2502314814814815</v>
      </c>
      <c r="K13" s="32">
        <f t="shared" si="3"/>
        <v>0.1581044421837911</v>
      </c>
      <c r="L13" s="133">
        <f t="shared" si="4"/>
        <v>0.2607638888888889</v>
      </c>
    </row>
    <row r="14" spans="3:12" ht="24.75" customHeight="1">
      <c r="C14" s="46" t="s">
        <v>19</v>
      </c>
      <c r="D14" s="198">
        <v>0.22916666666666666</v>
      </c>
      <c r="E14" s="197">
        <f t="shared" si="0"/>
        <v>0.26597222222222217</v>
      </c>
      <c r="F14" s="59">
        <v>0.49513888888888885</v>
      </c>
      <c r="G14" s="197">
        <f t="shared" si="1"/>
        <v>0.2618055555555557</v>
      </c>
      <c r="H14" s="32">
        <v>0.7569444444444445</v>
      </c>
      <c r="I14" s="39">
        <v>0.78125</v>
      </c>
      <c r="J14" s="31">
        <f t="shared" si="2"/>
        <v>0.2523148148148148</v>
      </c>
      <c r="K14" s="32">
        <f t="shared" si="3"/>
        <v>0.15895218718209564</v>
      </c>
      <c r="L14" s="133">
        <f t="shared" si="4"/>
        <v>0.26388888888888895</v>
      </c>
    </row>
    <row r="15" spans="3:12" ht="24.75" customHeight="1">
      <c r="C15" s="46" t="s">
        <v>54</v>
      </c>
      <c r="D15" s="198">
        <v>0.2423611111111111</v>
      </c>
      <c r="E15" s="197">
        <f t="shared" si="0"/>
        <v>0.28055555555555556</v>
      </c>
      <c r="F15" s="59">
        <v>0.5229166666666667</v>
      </c>
      <c r="G15" s="197">
        <f t="shared" si="1"/>
        <v>0.27430555555555547</v>
      </c>
      <c r="H15" s="32">
        <v>0.7972222222222222</v>
      </c>
      <c r="I15" s="39">
        <v>0.8229166666666666</v>
      </c>
      <c r="J15" s="31">
        <f t="shared" si="2"/>
        <v>0.2657407407407407</v>
      </c>
      <c r="K15" s="32">
        <f t="shared" si="3"/>
        <v>0.16742963716514073</v>
      </c>
      <c r="L15" s="133">
        <f t="shared" si="4"/>
        <v>0.2774305555555555</v>
      </c>
    </row>
    <row r="16" spans="3:11" ht="15.75" customHeight="1">
      <c r="C16" s="46" t="s">
        <v>30</v>
      </c>
      <c r="D16" s="37"/>
      <c r="E16" s="31"/>
      <c r="F16" s="59"/>
      <c r="G16" s="197"/>
      <c r="H16" s="32"/>
      <c r="I16" s="39"/>
      <c r="J16" s="31"/>
      <c r="K16" s="32"/>
    </row>
    <row r="17" spans="3:11" ht="24.75" customHeight="1" thickBot="1">
      <c r="C17" s="97" t="s">
        <v>2</v>
      </c>
      <c r="D17" s="98"/>
      <c r="E17" s="99"/>
      <c r="F17" s="100"/>
      <c r="G17" s="232"/>
      <c r="H17" s="101"/>
      <c r="I17" s="102"/>
      <c r="J17" s="99"/>
      <c r="K17" s="101"/>
    </row>
    <row r="18" spans="3:12" ht="24.75" customHeight="1">
      <c r="C18" s="53" t="s">
        <v>44</v>
      </c>
      <c r="D18" s="195">
        <v>0.2576388888888889</v>
      </c>
      <c r="E18" s="197">
        <f aca="true" t="shared" si="5" ref="E18:E31">+F18-D18</f>
        <v>0.2624999999999999</v>
      </c>
      <c r="F18" s="62">
        <v>0.5201388888888888</v>
      </c>
      <c r="G18" s="197">
        <f aca="true" t="shared" si="6" ref="G18:G31">+H18-F18</f>
        <v>0.2708333333333335</v>
      </c>
      <c r="H18" s="58">
        <v>0.7909722222222223</v>
      </c>
      <c r="I18" s="60">
        <v>0.8201388888888889</v>
      </c>
      <c r="J18" s="31">
        <f aca="true" t="shared" si="7" ref="J18:J31">AVERAGE(G18,E18,D18)</f>
        <v>0.26365740740740745</v>
      </c>
      <c r="K18" s="32">
        <f aca="true" t="shared" si="8" ref="K18:K31">(+I18/4915)*1000</f>
        <v>0.16686447383293773</v>
      </c>
      <c r="L18" s="133">
        <f aca="true" t="shared" si="9" ref="L18:L31">AVERAGE(E18,G18)</f>
        <v>0.2666666666666667</v>
      </c>
    </row>
    <row r="19" spans="3:12" ht="24.75" customHeight="1">
      <c r="C19" s="53" t="s">
        <v>50</v>
      </c>
      <c r="D19" s="195">
        <v>0.2576388888888889</v>
      </c>
      <c r="E19" s="197">
        <f t="shared" si="5"/>
        <v>0.2736111111111111</v>
      </c>
      <c r="F19" s="62">
        <v>0.53125</v>
      </c>
      <c r="G19" s="197">
        <f t="shared" si="6"/>
        <v>0.27430555555555547</v>
      </c>
      <c r="H19" s="58">
        <v>0.8055555555555555</v>
      </c>
      <c r="I19" s="103">
        <v>0.8298611111111112</v>
      </c>
      <c r="J19" s="31">
        <f t="shared" si="7"/>
        <v>0.26851851851851855</v>
      </c>
      <c r="K19" s="32">
        <f t="shared" si="8"/>
        <v>0.16884254549564823</v>
      </c>
      <c r="L19" s="133">
        <f t="shared" si="9"/>
        <v>0.2739583333333333</v>
      </c>
    </row>
    <row r="20" spans="3:12" ht="24.75" customHeight="1">
      <c r="C20" s="46" t="s">
        <v>45</v>
      </c>
      <c r="D20" s="198">
        <v>0.2590277777777778</v>
      </c>
      <c r="E20" s="197">
        <f t="shared" si="5"/>
        <v>0.2736111111111111</v>
      </c>
      <c r="F20" s="59">
        <v>0.5326388888888889</v>
      </c>
      <c r="G20" s="197">
        <f t="shared" si="6"/>
        <v>0.2777777777777778</v>
      </c>
      <c r="H20" s="32">
        <v>0.8104166666666667</v>
      </c>
      <c r="I20" s="39">
        <v>0.8368055555555555</v>
      </c>
      <c r="J20" s="31">
        <f t="shared" si="7"/>
        <v>0.27013888888888893</v>
      </c>
      <c r="K20" s="32">
        <f t="shared" si="8"/>
        <v>0.17025545382615573</v>
      </c>
      <c r="L20" s="133">
        <f t="shared" si="9"/>
        <v>0.27569444444444446</v>
      </c>
    </row>
    <row r="21" spans="3:12" ht="24.75" customHeight="1">
      <c r="C21" s="46" t="s">
        <v>100</v>
      </c>
      <c r="D21" s="198">
        <v>0.26458333333333334</v>
      </c>
      <c r="E21" s="197">
        <f t="shared" si="5"/>
        <v>0.2770833333333333</v>
      </c>
      <c r="F21" s="62">
        <v>0.5416666666666666</v>
      </c>
      <c r="G21" s="197">
        <f t="shared" si="6"/>
        <v>0.28541666666666676</v>
      </c>
      <c r="H21" s="58">
        <v>0.8270833333333334</v>
      </c>
      <c r="I21" s="60">
        <v>0.85625</v>
      </c>
      <c r="J21" s="31">
        <f t="shared" si="7"/>
        <v>0.27569444444444446</v>
      </c>
      <c r="K21" s="32">
        <f t="shared" si="8"/>
        <v>0.1742115971515768</v>
      </c>
      <c r="L21" s="133">
        <f t="shared" si="9"/>
        <v>0.28125</v>
      </c>
    </row>
    <row r="22" spans="3:12" ht="24.75" customHeight="1">
      <c r="C22" s="46" t="s">
        <v>111</v>
      </c>
      <c r="D22" s="198">
        <v>0.24861111111111112</v>
      </c>
      <c r="E22" s="197">
        <f t="shared" si="5"/>
        <v>0.2909722222222222</v>
      </c>
      <c r="F22" s="62">
        <v>0.5395833333333333</v>
      </c>
      <c r="G22" s="197">
        <f t="shared" si="6"/>
        <v>0.2930555555555556</v>
      </c>
      <c r="H22" s="58">
        <v>0.8326388888888889</v>
      </c>
      <c r="I22" s="60">
        <v>0.8604166666666666</v>
      </c>
      <c r="J22" s="31">
        <f t="shared" si="7"/>
        <v>0.2775462962962963</v>
      </c>
      <c r="K22" s="32">
        <f t="shared" si="8"/>
        <v>0.1750593421498813</v>
      </c>
      <c r="L22" s="133">
        <f t="shared" si="9"/>
        <v>0.2920138888888889</v>
      </c>
    </row>
    <row r="23" spans="3:12" ht="24.75" customHeight="1">
      <c r="C23" s="46" t="s">
        <v>113</v>
      </c>
      <c r="D23" s="198">
        <v>0.27569444444444446</v>
      </c>
      <c r="E23" s="197">
        <f t="shared" si="5"/>
        <v>0.2895833333333333</v>
      </c>
      <c r="F23" s="62">
        <v>0.5652777777777778</v>
      </c>
      <c r="G23" s="197">
        <f t="shared" si="6"/>
        <v>0.2847222222222222</v>
      </c>
      <c r="H23" s="58">
        <v>0.85</v>
      </c>
      <c r="I23" s="103">
        <v>0.875</v>
      </c>
      <c r="J23" s="31">
        <f t="shared" si="7"/>
        <v>0.2833333333333333</v>
      </c>
      <c r="K23" s="32">
        <f t="shared" si="8"/>
        <v>0.1780264496439471</v>
      </c>
      <c r="L23" s="133">
        <f t="shared" si="9"/>
        <v>0.28715277777777776</v>
      </c>
    </row>
    <row r="24" spans="3:12" ht="24.75" customHeight="1">
      <c r="C24" s="46" t="s">
        <v>129</v>
      </c>
      <c r="D24" s="198">
        <v>0.27569444444444446</v>
      </c>
      <c r="E24" s="197">
        <f t="shared" si="5"/>
        <v>0.2895833333333333</v>
      </c>
      <c r="F24" s="62">
        <v>0.5652777777777778</v>
      </c>
      <c r="G24" s="197">
        <f t="shared" si="6"/>
        <v>0.29999999999999993</v>
      </c>
      <c r="H24" s="58">
        <v>0.8652777777777777</v>
      </c>
      <c r="I24" s="60">
        <v>0.8965277777777777</v>
      </c>
      <c r="J24" s="31">
        <f t="shared" si="7"/>
        <v>0.2884259259259259</v>
      </c>
      <c r="K24" s="32">
        <f t="shared" si="8"/>
        <v>0.18240646546852038</v>
      </c>
      <c r="L24" s="133">
        <f t="shared" si="9"/>
        <v>0.2947916666666666</v>
      </c>
    </row>
    <row r="25" spans="3:12" ht="24.75" customHeight="1">
      <c r="C25" s="46" t="s">
        <v>136</v>
      </c>
      <c r="D25" s="198">
        <v>0.2826388888888889</v>
      </c>
      <c r="E25" s="197">
        <f t="shared" si="5"/>
        <v>0.2993055555555556</v>
      </c>
      <c r="F25" s="62">
        <v>0.5819444444444445</v>
      </c>
      <c r="G25" s="197">
        <f t="shared" si="6"/>
        <v>0.3013888888888888</v>
      </c>
      <c r="H25" s="58">
        <v>0.8833333333333333</v>
      </c>
      <c r="I25" s="103">
        <v>0.9138888888888889</v>
      </c>
      <c r="J25" s="31">
        <f t="shared" si="7"/>
        <v>0.29444444444444445</v>
      </c>
      <c r="K25" s="32">
        <f t="shared" si="8"/>
        <v>0.1859387362947892</v>
      </c>
      <c r="L25" s="133">
        <f t="shared" si="9"/>
        <v>0.3003472222222222</v>
      </c>
    </row>
    <row r="26" spans="3:12" ht="24.75" customHeight="1">
      <c r="C26" s="46" t="s">
        <v>99</v>
      </c>
      <c r="D26" s="198">
        <v>0.2881944444444445</v>
      </c>
      <c r="E26" s="197">
        <f t="shared" si="5"/>
        <v>0.3055555555555555</v>
      </c>
      <c r="F26" s="62">
        <v>0.59375</v>
      </c>
      <c r="G26" s="197">
        <f t="shared" si="6"/>
        <v>0.32291666666666663</v>
      </c>
      <c r="H26" s="58">
        <v>0.9166666666666666</v>
      </c>
      <c r="I26" s="103">
        <v>0.9416666666666668</v>
      </c>
      <c r="J26" s="31">
        <f t="shared" si="7"/>
        <v>0.3055555555555555</v>
      </c>
      <c r="K26" s="32">
        <f t="shared" si="8"/>
        <v>0.19159036961681927</v>
      </c>
      <c r="L26" s="133">
        <f t="shared" si="9"/>
        <v>0.31423611111111105</v>
      </c>
    </row>
    <row r="27" spans="3:12" ht="24.75" customHeight="1">
      <c r="C27" s="46" t="s">
        <v>183</v>
      </c>
      <c r="D27" s="198">
        <v>0.2826388888888889</v>
      </c>
      <c r="E27" s="197">
        <f t="shared" si="5"/>
        <v>0.3111111111111111</v>
      </c>
      <c r="F27" s="62">
        <v>0.59375</v>
      </c>
      <c r="G27" s="197">
        <f t="shared" si="6"/>
        <v>0.32499999999999996</v>
      </c>
      <c r="H27" s="58">
        <v>0.91875</v>
      </c>
      <c r="I27" s="103">
        <v>0.9541666666666666</v>
      </c>
      <c r="J27" s="31">
        <f t="shared" si="7"/>
        <v>0.30624999999999997</v>
      </c>
      <c r="K27" s="32">
        <f t="shared" si="8"/>
        <v>0.1941336046117328</v>
      </c>
      <c r="L27" s="133">
        <f t="shared" si="9"/>
        <v>0.31805555555555554</v>
      </c>
    </row>
    <row r="28" spans="3:12" ht="24.75" customHeight="1">
      <c r="C28" s="46" t="s">
        <v>114</v>
      </c>
      <c r="D28" s="198">
        <v>0.29791666666666666</v>
      </c>
      <c r="E28" s="197">
        <f t="shared" si="5"/>
        <v>0.3215277777777778</v>
      </c>
      <c r="F28" s="62">
        <v>0.6194444444444445</v>
      </c>
      <c r="G28" s="197">
        <f t="shared" si="6"/>
        <v>0.3159722222222222</v>
      </c>
      <c r="H28" s="58">
        <v>0.9354166666666667</v>
      </c>
      <c r="I28" s="103">
        <v>0.9625</v>
      </c>
      <c r="J28" s="31">
        <f t="shared" si="7"/>
        <v>0.3118055555555555</v>
      </c>
      <c r="K28" s="32">
        <f t="shared" si="8"/>
        <v>0.1958290946083418</v>
      </c>
      <c r="L28" s="133">
        <f t="shared" si="9"/>
        <v>0.31875</v>
      </c>
    </row>
    <row r="29" spans="3:12" ht="24.75" customHeight="1">
      <c r="C29" s="46" t="s">
        <v>52</v>
      </c>
      <c r="D29" s="198">
        <v>0.2986111111111111</v>
      </c>
      <c r="E29" s="197">
        <f t="shared" si="5"/>
        <v>0.32569444444444445</v>
      </c>
      <c r="F29" s="62">
        <v>0.6243055555555556</v>
      </c>
      <c r="G29" s="197">
        <f t="shared" si="6"/>
        <v>0.320138888888889</v>
      </c>
      <c r="H29" s="58">
        <v>0.9444444444444445</v>
      </c>
      <c r="I29" s="103">
        <v>0.9743055555555555</v>
      </c>
      <c r="J29" s="31">
        <f t="shared" si="7"/>
        <v>0.3148148148148149</v>
      </c>
      <c r="K29" s="32">
        <f t="shared" si="8"/>
        <v>0.1982310387702046</v>
      </c>
      <c r="L29" s="133">
        <f t="shared" si="9"/>
        <v>0.32291666666666674</v>
      </c>
    </row>
    <row r="30" spans="3:12" ht="24.75" customHeight="1">
      <c r="C30" s="46" t="s">
        <v>101</v>
      </c>
      <c r="D30" s="198">
        <v>0.2972222222222222</v>
      </c>
      <c r="E30" s="197">
        <f t="shared" si="5"/>
        <v>0.32222222222222224</v>
      </c>
      <c r="F30" s="62">
        <v>0.6194444444444445</v>
      </c>
      <c r="G30" s="197">
        <f t="shared" si="6"/>
        <v>0.33819444444444446</v>
      </c>
      <c r="H30" s="58">
        <v>0.9576388888888889</v>
      </c>
      <c r="I30" s="103">
        <v>0.9861111111111112</v>
      </c>
      <c r="J30" s="31">
        <f t="shared" si="7"/>
        <v>0.319212962962963</v>
      </c>
      <c r="K30" s="32">
        <f t="shared" si="8"/>
        <v>0.20063298293206738</v>
      </c>
      <c r="L30" s="133">
        <f t="shared" si="9"/>
        <v>0.3302083333333333</v>
      </c>
    </row>
    <row r="31" spans="3:12" ht="24.75" customHeight="1">
      <c r="C31" s="46" t="s">
        <v>96</v>
      </c>
      <c r="D31" s="198">
        <v>0.28402777777777777</v>
      </c>
      <c r="E31" s="197">
        <f t="shared" si="5"/>
        <v>0.32638888888888895</v>
      </c>
      <c r="F31" s="62">
        <v>0.6104166666666667</v>
      </c>
      <c r="G31" s="197">
        <f t="shared" si="6"/>
        <v>0.35624999999999996</v>
      </c>
      <c r="H31" s="58">
        <v>0.9666666666666667</v>
      </c>
      <c r="I31" s="103">
        <v>0.9965277777777778</v>
      </c>
      <c r="J31" s="31">
        <f t="shared" si="7"/>
        <v>0.32222222222222224</v>
      </c>
      <c r="K31" s="32">
        <f t="shared" si="8"/>
        <v>0.20275234542782863</v>
      </c>
      <c r="L31" s="133">
        <f t="shared" si="9"/>
        <v>0.34131944444444445</v>
      </c>
    </row>
    <row r="32" spans="3:11" ht="15" customHeight="1" thickBot="1">
      <c r="C32" s="12"/>
      <c r="D32" s="22"/>
      <c r="E32" s="21"/>
      <c r="F32" s="63"/>
      <c r="G32" s="233"/>
      <c r="H32" s="14"/>
      <c r="I32" s="20"/>
      <c r="J32" s="21"/>
      <c r="K32" s="14"/>
    </row>
  </sheetData>
  <sheetProtection/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27"/>
  <sheetViews>
    <sheetView zoomScale="77" zoomScaleNormal="77" zoomScalePageLayoutView="0" workbookViewId="0" topLeftCell="C4">
      <selection activeCell="F17" sqref="F17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3.50390625" style="0" customWidth="1"/>
    <col min="5" max="5" width="11.00390625" style="0" customWidth="1"/>
    <col min="6" max="6" width="13.375" style="0" customWidth="1"/>
    <col min="7" max="8" width="11.00390625" style="0" customWidth="1"/>
    <col min="9" max="9" width="12.625" style="0" customWidth="1"/>
  </cols>
  <sheetData>
    <row r="5" ht="16.5" thickBot="1"/>
    <row r="6" spans="3:9" ht="18" customHeight="1">
      <c r="C6" s="66" t="s">
        <v>179</v>
      </c>
      <c r="D6" s="26" t="s">
        <v>79</v>
      </c>
      <c r="E6" s="26"/>
      <c r="F6" s="5"/>
      <c r="G6" s="15" t="s">
        <v>30</v>
      </c>
      <c r="H6" s="26"/>
      <c r="I6" s="16"/>
    </row>
    <row r="7" spans="3:9" ht="15.75">
      <c r="C7" s="17" t="s">
        <v>22</v>
      </c>
      <c r="D7" t="s">
        <v>186</v>
      </c>
      <c r="F7" s="6"/>
      <c r="G7" s="17"/>
      <c r="H7" s="50"/>
      <c r="I7" s="18"/>
    </row>
    <row r="8" spans="3:9" ht="27.75" customHeight="1" thickBot="1">
      <c r="C8" s="7" t="s">
        <v>185</v>
      </c>
      <c r="D8" s="113" t="s">
        <v>181</v>
      </c>
      <c r="E8" s="2"/>
      <c r="F8" s="8"/>
      <c r="G8" s="7"/>
      <c r="H8" s="2"/>
      <c r="I8" s="19"/>
    </row>
    <row r="9" spans="3:9" ht="16.5" thickTop="1">
      <c r="C9" s="45" t="s">
        <v>30</v>
      </c>
      <c r="D9" s="156" t="s">
        <v>32</v>
      </c>
      <c r="E9" s="157" t="s">
        <v>7</v>
      </c>
      <c r="F9" s="24" t="s">
        <v>8</v>
      </c>
      <c r="G9" s="25" t="s">
        <v>33</v>
      </c>
      <c r="H9" s="27" t="s">
        <v>34</v>
      </c>
      <c r="I9" s="24" t="s">
        <v>12</v>
      </c>
    </row>
    <row r="10" spans="3:9" ht="30.75" customHeight="1">
      <c r="C10" s="46" t="s">
        <v>86</v>
      </c>
      <c r="D10" s="198">
        <v>0.26458333333333334</v>
      </c>
      <c r="E10" s="197">
        <f aca="true" t="shared" si="0" ref="E10:E15">+F10-D10</f>
        <v>0.28472222222222227</v>
      </c>
      <c r="F10" s="32">
        <v>0.5493055555555556</v>
      </c>
      <c r="G10" s="39">
        <v>0.686111111111111</v>
      </c>
      <c r="H10" s="31">
        <f aca="true" t="shared" si="1" ref="H10:H15">+AVERAGE(D10,E10)</f>
        <v>0.2746527777777778</v>
      </c>
      <c r="I10" s="58">
        <f aca="true" t="shared" si="2" ref="I10:I15">(+G10/3900)*1000</f>
        <v>0.1759259259259259</v>
      </c>
    </row>
    <row r="11" spans="3:9" ht="30.75" customHeight="1">
      <c r="C11" s="46" t="s">
        <v>31</v>
      </c>
      <c r="D11" s="198">
        <v>0.26458333333333334</v>
      </c>
      <c r="E11" s="197">
        <f t="shared" si="0"/>
        <v>0.28472222222222227</v>
      </c>
      <c r="F11" s="32">
        <v>0.5493055555555556</v>
      </c>
      <c r="G11" s="39">
        <v>0.6881944444444444</v>
      </c>
      <c r="H11" s="31">
        <f t="shared" si="1"/>
        <v>0.2746527777777778</v>
      </c>
      <c r="I11" s="58">
        <f t="shared" si="2"/>
        <v>0.17646011396011396</v>
      </c>
    </row>
    <row r="12" spans="3:9" ht="30.75" customHeight="1">
      <c r="C12" s="46" t="s">
        <v>36</v>
      </c>
      <c r="D12" s="198">
        <v>0.26319444444444445</v>
      </c>
      <c r="E12" s="197">
        <f t="shared" si="0"/>
        <v>0.3152777777777777</v>
      </c>
      <c r="F12" s="32">
        <v>0.5784722222222222</v>
      </c>
      <c r="G12" s="39">
        <v>0.7263888888888889</v>
      </c>
      <c r="H12" s="31">
        <f t="shared" si="1"/>
        <v>0.2892361111111111</v>
      </c>
      <c r="I12" s="58">
        <f t="shared" si="2"/>
        <v>0.18625356125356124</v>
      </c>
    </row>
    <row r="13" spans="3:9" ht="30.75" customHeight="1">
      <c r="C13" s="46" t="s">
        <v>57</v>
      </c>
      <c r="D13" s="198">
        <v>0.26458333333333334</v>
      </c>
      <c r="E13" s="197">
        <f t="shared" si="0"/>
        <v>0.31388888888888883</v>
      </c>
      <c r="F13" s="32">
        <v>0.5784722222222222</v>
      </c>
      <c r="G13" s="39">
        <v>0.7395833333333334</v>
      </c>
      <c r="H13" s="31">
        <f t="shared" si="1"/>
        <v>0.2892361111111111</v>
      </c>
      <c r="I13" s="58">
        <f t="shared" si="2"/>
        <v>0.18963675213675216</v>
      </c>
    </row>
    <row r="14" spans="3:9" ht="30.75" customHeight="1">
      <c r="C14" s="46" t="s">
        <v>182</v>
      </c>
      <c r="D14" s="198">
        <v>0.2888888888888889</v>
      </c>
      <c r="E14" s="197">
        <f t="shared" si="0"/>
        <v>0.3097222222222222</v>
      </c>
      <c r="F14" s="32">
        <v>0.5986111111111111</v>
      </c>
      <c r="G14" s="39">
        <v>0.7479166666666667</v>
      </c>
      <c r="H14" s="31">
        <f t="shared" si="1"/>
        <v>0.29930555555555555</v>
      </c>
      <c r="I14" s="58">
        <f t="shared" si="2"/>
        <v>0.19177350427350429</v>
      </c>
    </row>
    <row r="15" spans="3:9" ht="30.75" customHeight="1">
      <c r="C15" s="46" t="s">
        <v>91</v>
      </c>
      <c r="D15" s="198">
        <v>0.2826388888888889</v>
      </c>
      <c r="E15" s="197">
        <f t="shared" si="0"/>
        <v>0.3305555555555556</v>
      </c>
      <c r="F15" s="32">
        <v>0.6131944444444445</v>
      </c>
      <c r="G15" s="39">
        <v>0.7659722222222222</v>
      </c>
      <c r="H15" s="31">
        <f t="shared" si="1"/>
        <v>0.30659722222222224</v>
      </c>
      <c r="I15" s="58">
        <f t="shared" si="2"/>
        <v>0.19640313390313388</v>
      </c>
    </row>
    <row r="16" spans="3:9" ht="30.75" customHeight="1">
      <c r="C16" s="46" t="s">
        <v>1</v>
      </c>
      <c r="D16" s="198">
        <v>0.3090277777777778</v>
      </c>
      <c r="E16" s="197" t="s">
        <v>30</v>
      </c>
      <c r="F16" s="32"/>
      <c r="G16" s="39" t="s">
        <v>145</v>
      </c>
      <c r="H16" s="31"/>
      <c r="I16" s="58"/>
    </row>
    <row r="17" spans="3:9" ht="12" customHeight="1">
      <c r="C17" s="46"/>
      <c r="D17" s="198"/>
      <c r="E17" s="197"/>
      <c r="F17" s="32"/>
      <c r="G17" s="39"/>
      <c r="H17" s="31"/>
      <c r="I17" s="32"/>
    </row>
    <row r="18" spans="3:9" ht="18.75" customHeight="1" thickBot="1">
      <c r="C18" s="153" t="s">
        <v>70</v>
      </c>
      <c r="D18" s="234"/>
      <c r="E18" s="235"/>
      <c r="F18" s="81"/>
      <c r="G18" s="80"/>
      <c r="H18" s="77"/>
      <c r="I18" s="81"/>
    </row>
    <row r="19" spans="3:9" ht="32.25" customHeight="1" thickTop="1">
      <c r="C19" s="104" t="s">
        <v>40</v>
      </c>
      <c r="D19" s="236">
        <v>0.3048611111111111</v>
      </c>
      <c r="E19" s="197">
        <f aca="true" t="shared" si="3" ref="E19:E26">+F19-D19</f>
        <v>0.32083333333333336</v>
      </c>
      <c r="F19" s="55">
        <v>0.6256944444444444</v>
      </c>
      <c r="G19" s="52">
        <v>0.779861111111111</v>
      </c>
      <c r="H19" s="31">
        <f aca="true" t="shared" si="4" ref="H19:H26">+AVERAGE(D19,E19)</f>
        <v>0.3128472222222222</v>
      </c>
      <c r="I19" s="58">
        <f aca="true" t="shared" si="5" ref="I19:I26">(+G19/3900)*1000</f>
        <v>0.19996438746438744</v>
      </c>
    </row>
    <row r="20" spans="3:9" ht="32.25" customHeight="1">
      <c r="C20" s="104" t="s">
        <v>88</v>
      </c>
      <c r="D20" s="236">
        <v>0.3090277777777778</v>
      </c>
      <c r="E20" s="197">
        <f t="shared" si="3"/>
        <v>0.31666666666666665</v>
      </c>
      <c r="F20" s="55">
        <v>0.6256944444444444</v>
      </c>
      <c r="G20" s="52">
        <v>0.7847222222222222</v>
      </c>
      <c r="H20" s="31">
        <f t="shared" si="4"/>
        <v>0.3128472222222222</v>
      </c>
      <c r="I20" s="58">
        <f t="shared" si="5"/>
        <v>0.20121082621082623</v>
      </c>
    </row>
    <row r="21" spans="3:9" ht="32.25" customHeight="1">
      <c r="C21" s="104" t="s">
        <v>154</v>
      </c>
      <c r="D21" s="236">
        <v>0.3145833333333333</v>
      </c>
      <c r="E21" s="197">
        <f t="shared" si="3"/>
        <v>0.32291666666666663</v>
      </c>
      <c r="F21" s="55">
        <v>0.6375</v>
      </c>
      <c r="G21" s="52">
        <v>0.7958333333333334</v>
      </c>
      <c r="H21" s="31">
        <f t="shared" si="4"/>
        <v>0.31875</v>
      </c>
      <c r="I21" s="58">
        <f t="shared" si="5"/>
        <v>0.20405982905982906</v>
      </c>
    </row>
    <row r="22" spans="3:9" ht="32.25" customHeight="1">
      <c r="C22" s="104" t="s">
        <v>41</v>
      </c>
      <c r="D22" s="236">
        <v>0.3048611111111111</v>
      </c>
      <c r="E22" s="197">
        <f t="shared" si="3"/>
        <v>0.3326388888888889</v>
      </c>
      <c r="F22" s="55">
        <v>0.6375</v>
      </c>
      <c r="G22" s="52">
        <v>0.8013888888888889</v>
      </c>
      <c r="H22" s="31">
        <f t="shared" si="4"/>
        <v>0.31875</v>
      </c>
      <c r="I22" s="58">
        <f t="shared" si="5"/>
        <v>0.20548433048433049</v>
      </c>
    </row>
    <row r="23" spans="3:9" ht="32.25" customHeight="1">
      <c r="C23" s="46" t="s">
        <v>141</v>
      </c>
      <c r="D23" s="198">
        <v>0.31666666666666665</v>
      </c>
      <c r="E23" s="197">
        <f t="shared" si="3"/>
        <v>0.3368055555555556</v>
      </c>
      <c r="F23" s="32">
        <v>0.6534722222222222</v>
      </c>
      <c r="G23" s="39">
        <v>0.8166666666666668</v>
      </c>
      <c r="H23" s="31">
        <f t="shared" si="4"/>
        <v>0.3267361111111111</v>
      </c>
      <c r="I23" s="58">
        <f t="shared" si="5"/>
        <v>0.20940170940170943</v>
      </c>
    </row>
    <row r="24" spans="3:9" ht="32.25" customHeight="1">
      <c r="C24" s="46" t="s">
        <v>90</v>
      </c>
      <c r="D24" s="198">
        <v>0.31666666666666665</v>
      </c>
      <c r="E24" s="197">
        <f t="shared" si="3"/>
        <v>0.3368055555555556</v>
      </c>
      <c r="F24" s="32">
        <v>0.6534722222222222</v>
      </c>
      <c r="G24" s="40">
        <v>0.8173611111111111</v>
      </c>
      <c r="H24" s="31">
        <f t="shared" si="4"/>
        <v>0.3267361111111111</v>
      </c>
      <c r="I24" s="58">
        <f t="shared" si="5"/>
        <v>0.20957977207977208</v>
      </c>
    </row>
    <row r="25" spans="3:9" ht="32.25" customHeight="1">
      <c r="C25" s="46" t="s">
        <v>109</v>
      </c>
      <c r="D25" s="198">
        <v>0.3145833333333333</v>
      </c>
      <c r="E25" s="197">
        <f t="shared" si="3"/>
        <v>0.3375</v>
      </c>
      <c r="F25" s="32">
        <v>0.6520833333333333</v>
      </c>
      <c r="G25" s="39">
        <v>0.8243055555555556</v>
      </c>
      <c r="H25" s="31">
        <f t="shared" si="4"/>
        <v>0.3260416666666667</v>
      </c>
      <c r="I25" s="58">
        <f t="shared" si="5"/>
        <v>0.21136039886039887</v>
      </c>
    </row>
    <row r="26" spans="3:9" ht="32.25" customHeight="1">
      <c r="C26" s="46" t="s">
        <v>105</v>
      </c>
      <c r="D26" s="198">
        <v>0.3145833333333333</v>
      </c>
      <c r="E26" s="197">
        <f t="shared" si="3"/>
        <v>0.33125000000000004</v>
      </c>
      <c r="F26" s="32">
        <v>0.6458333333333334</v>
      </c>
      <c r="G26" s="39">
        <v>0.8263888888888888</v>
      </c>
      <c r="H26" s="31">
        <f t="shared" si="4"/>
        <v>0.3229166666666667</v>
      </c>
      <c r="I26" s="58">
        <f t="shared" si="5"/>
        <v>0.21189458689458687</v>
      </c>
    </row>
    <row r="27" spans="3:9" ht="18" customHeight="1">
      <c r="C27" s="28"/>
      <c r="D27" s="29"/>
      <c r="E27" s="31"/>
      <c r="F27" s="32"/>
      <c r="G27" s="39"/>
      <c r="H27" s="31"/>
      <c r="I27" s="32"/>
    </row>
  </sheetData>
  <sheetProtection/>
  <printOptions/>
  <pageMargins left="0.5" right="0.5" top="0.5" bottom="0.5" header="0.5" footer="0.5"/>
  <pageSetup fitToHeight="1" fitToWidth="1" horizontalDpi="600" verticalDpi="600" orientation="portrait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42"/>
  <sheetViews>
    <sheetView zoomScale="77" zoomScaleNormal="77" zoomScalePageLayoutView="0" workbookViewId="0" topLeftCell="A1">
      <selection activeCell="M36" sqref="M36"/>
    </sheetView>
  </sheetViews>
  <sheetFormatPr defaultColWidth="11.00390625" defaultRowHeight="15.75"/>
  <cols>
    <col min="1" max="1" width="11.00390625" style="0" customWidth="1"/>
    <col min="2" max="2" width="3.75390625" style="0" customWidth="1"/>
    <col min="3" max="3" width="14.75390625" style="0" customWidth="1"/>
    <col min="4" max="4" width="9.125" style="0" customWidth="1"/>
    <col min="5" max="5" width="8.75390625" style="0" customWidth="1"/>
    <col min="6" max="7" width="8.25390625" style="0" customWidth="1"/>
    <col min="8" max="8" width="8.125" style="0" customWidth="1"/>
    <col min="9" max="9" width="9.625" style="0" customWidth="1"/>
    <col min="10" max="10" width="11.375" style="0" customWidth="1"/>
    <col min="11" max="11" width="12.00390625" style="0" customWidth="1"/>
    <col min="12" max="12" width="9.875" style="134" customWidth="1"/>
    <col min="13" max="13" width="6.75390625" style="0" customWidth="1"/>
  </cols>
  <sheetData>
    <row r="5" ht="16.5" thickBot="1"/>
    <row r="6" spans="3:11" ht="21" customHeight="1">
      <c r="C6" s="15" t="s">
        <v>187</v>
      </c>
      <c r="D6" s="26" t="s">
        <v>80</v>
      </c>
      <c r="E6" s="26"/>
      <c r="F6" s="26"/>
      <c r="G6" s="26"/>
      <c r="H6" s="5"/>
      <c r="I6" s="15" t="s">
        <v>30</v>
      </c>
      <c r="J6" s="26"/>
      <c r="K6" s="16"/>
    </row>
    <row r="7" spans="3:11" ht="21" customHeight="1">
      <c r="C7" s="17" t="s">
        <v>22</v>
      </c>
      <c r="D7" s="1" t="s">
        <v>30</v>
      </c>
      <c r="E7" s="1"/>
      <c r="F7" s="1"/>
      <c r="G7" s="1"/>
      <c r="H7" s="6"/>
      <c r="I7" s="17"/>
      <c r="J7" s="1"/>
      <c r="K7" s="18"/>
    </row>
    <row r="8" spans="3:12" ht="19.5" customHeight="1" thickBot="1">
      <c r="C8" s="7" t="s">
        <v>30</v>
      </c>
      <c r="D8" s="2" t="s">
        <v>68</v>
      </c>
      <c r="E8" s="93" t="s">
        <v>30</v>
      </c>
      <c r="F8" s="2" t="s">
        <v>30</v>
      </c>
      <c r="G8" s="2"/>
      <c r="H8" s="8"/>
      <c r="I8" s="7"/>
      <c r="J8" s="2"/>
      <c r="K8" s="19"/>
      <c r="L8" s="225" t="s">
        <v>61</v>
      </c>
    </row>
    <row r="9" spans="3:12" ht="21.75" customHeight="1" thickTop="1">
      <c r="C9" s="45" t="s">
        <v>30</v>
      </c>
      <c r="D9" s="23" t="s">
        <v>32</v>
      </c>
      <c r="E9" s="27" t="s">
        <v>7</v>
      </c>
      <c r="F9" s="27" t="s">
        <v>9</v>
      </c>
      <c r="G9" s="42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225" t="s">
        <v>62</v>
      </c>
    </row>
    <row r="10" spans="3:12" ht="21.75" customHeight="1">
      <c r="C10" s="53" t="s">
        <v>4</v>
      </c>
      <c r="D10" s="195">
        <v>0.19652777777777777</v>
      </c>
      <c r="E10" s="197">
        <f aca="true" t="shared" si="0" ref="E10:E15">+F10-D10</f>
        <v>0.22222222222222224</v>
      </c>
      <c r="F10" s="59">
        <v>0.41875</v>
      </c>
      <c r="G10" s="197">
        <f aca="true" t="shared" si="1" ref="G10:G15">+H10-F10</f>
        <v>0.22361111111111104</v>
      </c>
      <c r="H10" s="32">
        <v>0.642361111111111</v>
      </c>
      <c r="I10" s="40">
        <v>0.6659722222222222</v>
      </c>
      <c r="J10" s="31">
        <f aca="true" t="shared" si="2" ref="J10:J15">+K10*1.6</f>
        <v>0.21311111111111114</v>
      </c>
      <c r="K10" s="32">
        <f aca="true" t="shared" si="3" ref="K10:K15">(+I10/5000)*1000</f>
        <v>0.13319444444444445</v>
      </c>
      <c r="L10" s="133">
        <f aca="true" t="shared" si="4" ref="L10:L15">+(H10-D10)/2</f>
        <v>0.22291666666666665</v>
      </c>
    </row>
    <row r="11" spans="3:12" ht="21.75" customHeight="1">
      <c r="C11" s="53" t="s">
        <v>43</v>
      </c>
      <c r="D11" s="195">
        <v>0.20972222222222223</v>
      </c>
      <c r="E11" s="197">
        <f t="shared" si="0"/>
        <v>0.22777777777777777</v>
      </c>
      <c r="F11" s="62">
        <v>0.4375</v>
      </c>
      <c r="G11" s="197">
        <f t="shared" si="1"/>
        <v>0.2368055555555556</v>
      </c>
      <c r="H11" s="58">
        <v>0.6743055555555556</v>
      </c>
      <c r="I11" s="60">
        <v>0.7006944444444444</v>
      </c>
      <c r="J11" s="31">
        <f t="shared" si="2"/>
        <v>0.22422222222222224</v>
      </c>
      <c r="K11" s="32">
        <f t="shared" si="3"/>
        <v>0.1401388888888889</v>
      </c>
      <c r="L11" s="133">
        <f t="shared" si="4"/>
        <v>0.23229166666666667</v>
      </c>
    </row>
    <row r="12" spans="3:12" ht="24.75" customHeight="1">
      <c r="C12" s="46" t="s">
        <v>51</v>
      </c>
      <c r="D12" s="198">
        <v>0.21597222222222223</v>
      </c>
      <c r="E12" s="197">
        <f t="shared" si="0"/>
        <v>0.24027777777777776</v>
      </c>
      <c r="F12" s="59">
        <v>0.45625</v>
      </c>
      <c r="G12" s="197">
        <f t="shared" si="1"/>
        <v>0.24236111111111108</v>
      </c>
      <c r="H12" s="32">
        <v>0.6986111111111111</v>
      </c>
      <c r="I12" s="39">
        <v>0.7222222222222222</v>
      </c>
      <c r="J12" s="31">
        <f t="shared" si="2"/>
        <v>0.2311111111111111</v>
      </c>
      <c r="K12" s="32">
        <f t="shared" si="3"/>
        <v>0.14444444444444443</v>
      </c>
      <c r="L12" s="133">
        <f t="shared" si="4"/>
        <v>0.24131944444444442</v>
      </c>
    </row>
    <row r="13" spans="3:12" ht="24.75" customHeight="1">
      <c r="C13" s="46" t="s">
        <v>18</v>
      </c>
      <c r="D13" s="198">
        <v>0.22847222222222222</v>
      </c>
      <c r="E13" s="197">
        <f t="shared" si="0"/>
        <v>0.25416666666666665</v>
      </c>
      <c r="F13" s="59">
        <v>0.4826388888888889</v>
      </c>
      <c r="G13" s="197">
        <f t="shared" si="1"/>
        <v>0.2458333333333334</v>
      </c>
      <c r="H13" s="32">
        <v>0.7284722222222223</v>
      </c>
      <c r="I13" s="39">
        <v>0.7555555555555555</v>
      </c>
      <c r="J13" s="31">
        <f t="shared" si="2"/>
        <v>0.24177777777777779</v>
      </c>
      <c r="K13" s="32">
        <f t="shared" si="3"/>
        <v>0.1511111111111111</v>
      </c>
      <c r="L13" s="133">
        <f t="shared" si="4"/>
        <v>0.25000000000000006</v>
      </c>
    </row>
    <row r="14" spans="3:12" ht="24.75" customHeight="1">
      <c r="C14" s="46" t="s">
        <v>5</v>
      </c>
      <c r="D14" s="198">
        <v>0.2236111111111111</v>
      </c>
      <c r="E14" s="197">
        <f t="shared" si="0"/>
        <v>0.25000000000000006</v>
      </c>
      <c r="F14" s="59">
        <v>0.47361111111111115</v>
      </c>
      <c r="G14" s="197">
        <f t="shared" si="1"/>
        <v>0.25486111111111115</v>
      </c>
      <c r="H14" s="32">
        <v>0.7284722222222223</v>
      </c>
      <c r="I14" s="39">
        <v>0.7569444444444445</v>
      </c>
      <c r="J14" s="31">
        <f t="shared" si="2"/>
        <v>0.24222222222222226</v>
      </c>
      <c r="K14" s="32">
        <f t="shared" si="3"/>
        <v>0.1513888888888889</v>
      </c>
      <c r="L14" s="133">
        <f t="shared" si="4"/>
        <v>0.2524305555555556</v>
      </c>
    </row>
    <row r="15" spans="3:12" ht="24.75" customHeight="1">
      <c r="C15" s="46" t="s">
        <v>19</v>
      </c>
      <c r="D15" s="198">
        <v>0.22430555555555556</v>
      </c>
      <c r="E15" s="197">
        <f t="shared" si="0"/>
        <v>0.25763888888888886</v>
      </c>
      <c r="F15" s="59">
        <v>0.48194444444444445</v>
      </c>
      <c r="G15" s="197">
        <f t="shared" si="1"/>
        <v>0.2569444444444445</v>
      </c>
      <c r="H15" s="32">
        <v>0.7388888888888889</v>
      </c>
      <c r="I15" s="39">
        <v>0.7638888888888888</v>
      </c>
      <c r="J15" s="31">
        <f t="shared" si="2"/>
        <v>0.24444444444444444</v>
      </c>
      <c r="K15" s="32">
        <f t="shared" si="3"/>
        <v>0.15277777777777776</v>
      </c>
      <c r="L15" s="133">
        <f t="shared" si="4"/>
        <v>0.2572916666666667</v>
      </c>
    </row>
    <row r="16" spans="3:11" ht="15.75" customHeight="1">
      <c r="C16" s="46" t="s">
        <v>30</v>
      </c>
      <c r="D16" s="37"/>
      <c r="E16" s="31"/>
      <c r="F16" s="59"/>
      <c r="G16" s="31"/>
      <c r="H16" s="32"/>
      <c r="I16" s="39"/>
      <c r="J16" s="31"/>
      <c r="K16" s="32"/>
    </row>
    <row r="17" spans="3:11" ht="24.75" customHeight="1" thickBot="1">
      <c r="C17" s="97" t="s">
        <v>2</v>
      </c>
      <c r="D17" s="98"/>
      <c r="E17" s="99"/>
      <c r="F17" s="100"/>
      <c r="G17" s="99"/>
      <c r="H17" s="101"/>
      <c r="I17" s="102"/>
      <c r="J17" s="99"/>
      <c r="K17" s="101"/>
    </row>
    <row r="18" spans="3:12" ht="24.75" customHeight="1">
      <c r="C18" s="46" t="s">
        <v>50</v>
      </c>
      <c r="D18" s="198">
        <v>0.24722222222222223</v>
      </c>
      <c r="E18" s="197">
        <f aca="true" t="shared" si="5" ref="E18:E28">+F18-D18</f>
        <v>0.26874999999999993</v>
      </c>
      <c r="F18" s="62">
        <v>0.5159722222222222</v>
      </c>
      <c r="G18" s="197">
        <f aca="true" t="shared" si="6" ref="G18:G28">+H18-F18</f>
        <v>0.2618055555555556</v>
      </c>
      <c r="H18" s="58">
        <v>0.7777777777777778</v>
      </c>
      <c r="I18" s="103">
        <v>0.8006944444444444</v>
      </c>
      <c r="J18" s="31">
        <f>+K18*1.6</f>
        <v>0.2562222222222222</v>
      </c>
      <c r="K18" s="32">
        <f>(+I18/5000)*1000</f>
        <v>0.16013888888888886</v>
      </c>
      <c r="L18" s="133">
        <f>+(H18-D18)/2</f>
        <v>0.2652777777777778</v>
      </c>
    </row>
    <row r="19" spans="3:12" ht="24.75" customHeight="1">
      <c r="C19" s="46" t="s">
        <v>111</v>
      </c>
      <c r="D19" s="198">
        <v>0.24722222222222223</v>
      </c>
      <c r="E19" s="197">
        <f t="shared" si="5"/>
        <v>0.26874999999999993</v>
      </c>
      <c r="F19" s="62">
        <v>0.5159722222222222</v>
      </c>
      <c r="G19" s="197">
        <f t="shared" si="6"/>
        <v>0.26666666666666683</v>
      </c>
      <c r="H19" s="58">
        <v>0.782638888888889</v>
      </c>
      <c r="I19" s="103">
        <v>0.8097222222222222</v>
      </c>
      <c r="J19" s="31">
        <f>+K19*1.6</f>
        <v>0.2591111111111111</v>
      </c>
      <c r="K19" s="32">
        <f>(+I19/5000)*1000</f>
        <v>0.16194444444444445</v>
      </c>
      <c r="L19" s="133">
        <f>+(H19-D19)/2</f>
        <v>0.2677083333333334</v>
      </c>
    </row>
    <row r="20" spans="3:12" ht="24.75" customHeight="1">
      <c r="C20" s="46" t="s">
        <v>129</v>
      </c>
      <c r="D20" s="198">
        <v>0.2611111111111111</v>
      </c>
      <c r="E20" s="197">
        <f t="shared" si="5"/>
        <v>0.28958333333333336</v>
      </c>
      <c r="F20" s="62">
        <v>0.5506944444444445</v>
      </c>
      <c r="G20" s="197">
        <f t="shared" si="6"/>
        <v>0.29374999999999996</v>
      </c>
      <c r="H20" s="58">
        <v>0.8444444444444444</v>
      </c>
      <c r="I20" s="60">
        <v>0.8729166666666667</v>
      </c>
      <c r="J20" s="31">
        <f>+K20*1.6</f>
        <v>0.2793333333333334</v>
      </c>
      <c r="K20" s="32">
        <f>(+I20/5000)*1000</f>
        <v>0.17458333333333334</v>
      </c>
      <c r="L20" s="133">
        <f>+(H20-D20)/2</f>
        <v>0.29166666666666663</v>
      </c>
    </row>
    <row r="21" spans="3:12" ht="24.75" customHeight="1">
      <c r="C21" s="46" t="s">
        <v>46</v>
      </c>
      <c r="D21" s="198">
        <v>0.26944444444444443</v>
      </c>
      <c r="E21" s="197">
        <f t="shared" si="5"/>
        <v>0.2888888888888889</v>
      </c>
      <c r="F21" s="62">
        <v>0.5583333333333333</v>
      </c>
      <c r="G21" s="197">
        <f t="shared" si="6"/>
        <v>0.28680555555555565</v>
      </c>
      <c r="H21" s="58">
        <v>0.845138888888889</v>
      </c>
      <c r="I21" s="103">
        <v>0.875</v>
      </c>
      <c r="J21" s="31">
        <f aca="true" t="shared" si="7" ref="J21:J28">+K21*1.6</f>
        <v>0.27999999999999997</v>
      </c>
      <c r="K21" s="32">
        <f aca="true" t="shared" si="8" ref="K21:K28">(+I21/5000)*1000</f>
        <v>0.175</v>
      </c>
      <c r="L21" s="133">
        <f aca="true" t="shared" si="9" ref="L21:L28">+(H21-D21)/2</f>
        <v>0.28784722222222225</v>
      </c>
    </row>
    <row r="22" spans="3:12" ht="24.75" customHeight="1">
      <c r="C22" s="46" t="s">
        <v>101</v>
      </c>
      <c r="D22" s="198">
        <v>0.2659722222222222</v>
      </c>
      <c r="E22" s="197">
        <f t="shared" si="5"/>
        <v>0.29930555555555555</v>
      </c>
      <c r="F22" s="62">
        <v>0.5652777777777778</v>
      </c>
      <c r="G22" s="197">
        <f t="shared" si="6"/>
        <v>0.2979166666666666</v>
      </c>
      <c r="H22" s="58">
        <v>0.8631944444444444</v>
      </c>
      <c r="I22" s="103">
        <v>0.8868055555555556</v>
      </c>
      <c r="J22" s="31">
        <f t="shared" si="7"/>
        <v>0.28377777777777785</v>
      </c>
      <c r="K22" s="32">
        <f t="shared" si="8"/>
        <v>0.17736111111111114</v>
      </c>
      <c r="L22" s="133">
        <f t="shared" si="9"/>
        <v>0.29861111111111105</v>
      </c>
    </row>
    <row r="23" spans="3:12" ht="24.75" customHeight="1">
      <c r="C23" s="46" t="s">
        <v>99</v>
      </c>
      <c r="D23" s="198">
        <v>0.2701388888888889</v>
      </c>
      <c r="E23" s="197">
        <f t="shared" si="5"/>
        <v>0.3055555555555555</v>
      </c>
      <c r="F23" s="62">
        <v>0.5756944444444444</v>
      </c>
      <c r="G23" s="197">
        <f t="shared" si="6"/>
        <v>0.3090277777777779</v>
      </c>
      <c r="H23" s="58">
        <v>0.8847222222222223</v>
      </c>
      <c r="I23" s="103">
        <v>0.9097222222222222</v>
      </c>
      <c r="J23" s="31">
        <f t="shared" si="7"/>
        <v>0.29111111111111115</v>
      </c>
      <c r="K23" s="32">
        <f t="shared" si="8"/>
        <v>0.18194444444444446</v>
      </c>
      <c r="L23" s="133">
        <f t="shared" si="9"/>
        <v>0.30729166666666674</v>
      </c>
    </row>
    <row r="24" spans="3:12" ht="24.75" customHeight="1">
      <c r="C24" s="46" t="s">
        <v>96</v>
      </c>
      <c r="D24" s="198">
        <v>0.2701388888888889</v>
      </c>
      <c r="E24" s="197">
        <f t="shared" si="5"/>
        <v>0.31388888888888894</v>
      </c>
      <c r="F24" s="62">
        <v>0.5840277777777778</v>
      </c>
      <c r="G24" s="197">
        <f t="shared" si="6"/>
        <v>0.31041666666666656</v>
      </c>
      <c r="H24" s="58">
        <v>0.8944444444444444</v>
      </c>
      <c r="I24" s="60">
        <v>0.9243055555555556</v>
      </c>
      <c r="J24" s="31">
        <f t="shared" si="7"/>
        <v>0.2957777777777778</v>
      </c>
      <c r="K24" s="32">
        <f t="shared" si="8"/>
        <v>0.18486111111111111</v>
      </c>
      <c r="L24" s="133">
        <f t="shared" si="9"/>
        <v>0.3121527777777777</v>
      </c>
    </row>
    <row r="25" spans="3:12" ht="24.75" customHeight="1">
      <c r="C25" s="46" t="s">
        <v>38</v>
      </c>
      <c r="D25" s="198">
        <v>0.2798611111111111</v>
      </c>
      <c r="E25" s="197">
        <f t="shared" si="5"/>
        <v>0.3111111111111111</v>
      </c>
      <c r="F25" s="62">
        <v>0.5909722222222222</v>
      </c>
      <c r="G25" s="197">
        <f t="shared" si="6"/>
        <v>0.3173611111111111</v>
      </c>
      <c r="H25" s="58">
        <v>0.9083333333333333</v>
      </c>
      <c r="I25" s="103">
        <v>0.9402777777777778</v>
      </c>
      <c r="J25" s="31">
        <f t="shared" si="7"/>
        <v>0.30088888888888893</v>
      </c>
      <c r="K25" s="32">
        <f t="shared" si="8"/>
        <v>0.18805555555555556</v>
      </c>
      <c r="L25" s="133">
        <f t="shared" si="9"/>
        <v>0.3142361111111111</v>
      </c>
    </row>
    <row r="26" spans="3:12" ht="24.75" customHeight="1">
      <c r="C26" s="46" t="s">
        <v>94</v>
      </c>
      <c r="D26" s="198">
        <v>0.2986111111111111</v>
      </c>
      <c r="E26" s="197">
        <f t="shared" si="5"/>
        <v>0.32222222222222224</v>
      </c>
      <c r="F26" s="62">
        <v>0.6208333333333333</v>
      </c>
      <c r="G26" s="197">
        <f t="shared" si="6"/>
        <v>0.3145833333333333</v>
      </c>
      <c r="H26" s="58">
        <v>0.9354166666666667</v>
      </c>
      <c r="I26" s="103">
        <v>0.9638888888888889</v>
      </c>
      <c r="J26" s="31">
        <f t="shared" si="7"/>
        <v>0.30844444444444447</v>
      </c>
      <c r="K26" s="32">
        <f t="shared" si="8"/>
        <v>0.19277777777777777</v>
      </c>
      <c r="L26" s="133">
        <f t="shared" si="9"/>
        <v>0.3184027777777778</v>
      </c>
    </row>
    <row r="27" spans="3:12" ht="24.75" customHeight="1">
      <c r="C27" s="46" t="s">
        <v>103</v>
      </c>
      <c r="D27" s="198">
        <v>0.30972222222222223</v>
      </c>
      <c r="E27" s="197">
        <f t="shared" si="5"/>
        <v>0.37083333333333324</v>
      </c>
      <c r="F27" s="62">
        <v>0.6805555555555555</v>
      </c>
      <c r="G27" s="197">
        <f t="shared" si="6"/>
        <v>0.3777777777777779</v>
      </c>
      <c r="H27" s="163" t="s">
        <v>191</v>
      </c>
      <c r="I27" s="103" t="s">
        <v>194</v>
      </c>
      <c r="J27" s="31">
        <f t="shared" si="7"/>
        <v>0.34844444444444445</v>
      </c>
      <c r="K27" s="32">
        <f t="shared" si="8"/>
        <v>0.21777777777777776</v>
      </c>
      <c r="L27" s="133">
        <f t="shared" si="9"/>
        <v>0.37430555555555556</v>
      </c>
    </row>
    <row r="28" spans="3:12" ht="24.75" customHeight="1">
      <c r="C28" s="46" t="s">
        <v>66</v>
      </c>
      <c r="D28" s="198">
        <v>0.3423611111111111</v>
      </c>
      <c r="E28" s="197">
        <f t="shared" si="5"/>
        <v>0.39375000000000004</v>
      </c>
      <c r="F28" s="62">
        <v>0.7361111111111112</v>
      </c>
      <c r="G28" s="197">
        <f t="shared" si="6"/>
        <v>0.37222222222222223</v>
      </c>
      <c r="H28" s="163" t="s">
        <v>192</v>
      </c>
      <c r="I28" s="103" t="s">
        <v>193</v>
      </c>
      <c r="J28" s="31">
        <f t="shared" si="7"/>
        <v>0.3666666666666667</v>
      </c>
      <c r="K28" s="32">
        <f t="shared" si="8"/>
        <v>0.22916666666666666</v>
      </c>
      <c r="L28" s="133">
        <f t="shared" si="9"/>
        <v>0.38298611111111114</v>
      </c>
    </row>
    <row r="29" spans="3:12" ht="18.75" customHeight="1">
      <c r="C29" s="46" t="s">
        <v>30</v>
      </c>
      <c r="D29" s="37"/>
      <c r="E29" s="57"/>
      <c r="F29" s="62"/>
      <c r="G29" s="57"/>
      <c r="H29" s="58"/>
      <c r="I29" s="60"/>
      <c r="J29" s="57"/>
      <c r="K29" s="58"/>
      <c r="L29" s="132" t="s">
        <v>197</v>
      </c>
    </row>
    <row r="30" spans="3:13" ht="24.75" customHeight="1" thickBot="1">
      <c r="C30" s="162" t="s">
        <v>69</v>
      </c>
      <c r="D30" s="76"/>
      <c r="E30" s="77"/>
      <c r="F30" s="154"/>
      <c r="G30" s="77"/>
      <c r="H30" s="81"/>
      <c r="I30" s="80"/>
      <c r="J30" s="77"/>
      <c r="K30" s="81"/>
      <c r="L30" s="132" t="s">
        <v>196</v>
      </c>
      <c r="M30" t="s">
        <v>195</v>
      </c>
    </row>
    <row r="31" spans="3:13" ht="26.25" customHeight="1" thickTop="1">
      <c r="C31" s="164" t="s">
        <v>54</v>
      </c>
      <c r="D31" s="238">
        <v>0.23263888888888887</v>
      </c>
      <c r="E31" s="165"/>
      <c r="F31" s="165"/>
      <c r="G31" s="165"/>
      <c r="H31" s="237"/>
      <c r="I31" s="141">
        <v>0.47152777777777777</v>
      </c>
      <c r="J31" s="37"/>
      <c r="K31" s="32">
        <f aca="true" t="shared" si="10" ref="K31:K41">(+I31/3100)*1000</f>
        <v>0.1521057347670251</v>
      </c>
      <c r="L31" s="244">
        <f aca="true" t="shared" si="11" ref="L31:L41">+K31*3</f>
        <v>0.4563172043010753</v>
      </c>
      <c r="M31" s="133">
        <f>+K31*5</f>
        <v>0.7605286738351256</v>
      </c>
    </row>
    <row r="32" spans="3:13" ht="26.25" customHeight="1">
      <c r="C32" s="46" t="s">
        <v>44</v>
      </c>
      <c r="D32" s="198">
        <v>0.23819444444444446</v>
      </c>
      <c r="E32" s="37"/>
      <c r="F32" s="37"/>
      <c r="G32" s="37"/>
      <c r="H32" s="44"/>
      <c r="I32" s="239">
        <v>0.4777777777777778</v>
      </c>
      <c r="J32" s="37"/>
      <c r="K32" s="32">
        <f t="shared" si="10"/>
        <v>0.15412186379928317</v>
      </c>
      <c r="L32" s="244">
        <f t="shared" si="11"/>
        <v>0.4623655913978495</v>
      </c>
      <c r="M32" s="133">
        <f aca="true" t="shared" si="12" ref="M32:M41">+K32*5</f>
        <v>0.7706093189964158</v>
      </c>
    </row>
    <row r="33" spans="3:13" ht="26.25" customHeight="1">
      <c r="C33" s="46" t="s">
        <v>100</v>
      </c>
      <c r="D33" s="198">
        <v>0.24791666666666667</v>
      </c>
      <c r="E33" s="37"/>
      <c r="F33" s="37"/>
      <c r="G33" s="37"/>
      <c r="H33" s="44"/>
      <c r="I33" s="239">
        <v>0.4923611111111111</v>
      </c>
      <c r="J33" s="37"/>
      <c r="K33" s="32">
        <f t="shared" si="10"/>
        <v>0.15882616487455195</v>
      </c>
      <c r="L33" s="244">
        <f t="shared" si="11"/>
        <v>0.4764784946236559</v>
      </c>
      <c r="M33" s="133">
        <f t="shared" si="12"/>
        <v>0.7941308243727597</v>
      </c>
    </row>
    <row r="34" spans="3:13" ht="26.25" customHeight="1">
      <c r="C34" s="46" t="s">
        <v>148</v>
      </c>
      <c r="D34" s="198">
        <v>0.2388888888888889</v>
      </c>
      <c r="E34" s="37"/>
      <c r="F34" s="37"/>
      <c r="G34" s="37"/>
      <c r="H34" s="44"/>
      <c r="I34" s="239">
        <v>0.49375</v>
      </c>
      <c r="J34" s="37"/>
      <c r="K34" s="32">
        <f t="shared" si="10"/>
        <v>0.15927419354838712</v>
      </c>
      <c r="L34" s="244">
        <f t="shared" si="11"/>
        <v>0.47782258064516137</v>
      </c>
      <c r="M34" s="133">
        <f t="shared" si="12"/>
        <v>0.7963709677419356</v>
      </c>
    </row>
    <row r="35" spans="3:13" ht="26.25" customHeight="1">
      <c r="C35" s="46" t="s">
        <v>45</v>
      </c>
      <c r="D35" s="198">
        <v>0.24861111111111112</v>
      </c>
      <c r="E35" s="37"/>
      <c r="F35" s="37"/>
      <c r="G35" s="37"/>
      <c r="H35" s="44"/>
      <c r="I35" s="239">
        <v>0.5</v>
      </c>
      <c r="J35" s="37"/>
      <c r="K35" s="32">
        <f t="shared" si="10"/>
        <v>0.16129032258064516</v>
      </c>
      <c r="L35" s="244">
        <f t="shared" si="11"/>
        <v>0.4838709677419355</v>
      </c>
      <c r="M35" s="133">
        <f t="shared" si="12"/>
        <v>0.8064516129032258</v>
      </c>
    </row>
    <row r="36" spans="3:13" ht="26.25" customHeight="1">
      <c r="C36" s="46" t="s">
        <v>113</v>
      </c>
      <c r="D36" s="198">
        <v>0.2569444444444445</v>
      </c>
      <c r="E36" s="37"/>
      <c r="F36" s="37"/>
      <c r="G36" s="37"/>
      <c r="H36" s="44"/>
      <c r="I36" s="239">
        <v>0.5041666666666667</v>
      </c>
      <c r="J36" s="37"/>
      <c r="K36" s="32">
        <f t="shared" si="10"/>
        <v>0.16263440860215053</v>
      </c>
      <c r="L36" s="244">
        <f t="shared" si="11"/>
        <v>0.4879032258064516</v>
      </c>
      <c r="M36" s="133">
        <f t="shared" si="12"/>
        <v>0.8131720430107526</v>
      </c>
    </row>
    <row r="37" spans="3:13" ht="26.25" customHeight="1">
      <c r="C37" s="46" t="s">
        <v>136</v>
      </c>
      <c r="D37" s="198">
        <v>0.25833333333333336</v>
      </c>
      <c r="E37" s="37"/>
      <c r="F37" s="37"/>
      <c r="G37" s="37"/>
      <c r="H37" s="44"/>
      <c r="I37" s="239">
        <v>0.5131944444444444</v>
      </c>
      <c r="J37" s="37"/>
      <c r="K37" s="32">
        <f t="shared" si="10"/>
        <v>0.16554659498207883</v>
      </c>
      <c r="L37" s="244">
        <f t="shared" si="11"/>
        <v>0.4966397849462365</v>
      </c>
      <c r="M37" s="133">
        <f t="shared" si="12"/>
        <v>0.8277329749103941</v>
      </c>
    </row>
    <row r="38" spans="3:13" ht="26.25" customHeight="1">
      <c r="C38" s="46" t="s">
        <v>114</v>
      </c>
      <c r="D38" s="198">
        <v>0.2590277777777778</v>
      </c>
      <c r="E38" s="37"/>
      <c r="F38" s="37"/>
      <c r="G38" s="37"/>
      <c r="H38" s="44"/>
      <c r="I38" s="239">
        <v>0.5145833333333333</v>
      </c>
      <c r="J38" s="37"/>
      <c r="K38" s="32">
        <f t="shared" si="10"/>
        <v>0.16599462365591394</v>
      </c>
      <c r="L38" s="244">
        <f t="shared" si="11"/>
        <v>0.4979838709677418</v>
      </c>
      <c r="M38" s="133">
        <f t="shared" si="12"/>
        <v>0.8299731182795698</v>
      </c>
    </row>
    <row r="39" spans="3:13" ht="26.25" customHeight="1">
      <c r="C39" s="46" t="s">
        <v>52</v>
      </c>
      <c r="D39" s="198">
        <v>0.2722222222222222</v>
      </c>
      <c r="E39" s="37"/>
      <c r="F39" s="37"/>
      <c r="G39" s="37"/>
      <c r="H39" s="44"/>
      <c r="I39" s="239">
        <v>0.5354166666666667</v>
      </c>
      <c r="J39" s="37"/>
      <c r="K39" s="32">
        <f t="shared" si="10"/>
        <v>0.17271505376344085</v>
      </c>
      <c r="L39" s="244">
        <f t="shared" si="11"/>
        <v>0.5181451612903225</v>
      </c>
      <c r="M39" s="133">
        <f t="shared" si="12"/>
        <v>0.8635752688172043</v>
      </c>
    </row>
    <row r="40" spans="3:13" ht="26.25" customHeight="1">
      <c r="C40" s="46" t="s">
        <v>98</v>
      </c>
      <c r="D40" s="198">
        <v>0.29375</v>
      </c>
      <c r="E40" s="37"/>
      <c r="F40" s="37"/>
      <c r="G40" s="37"/>
      <c r="H40" s="44"/>
      <c r="I40" s="239">
        <v>0.6048611111111112</v>
      </c>
      <c r="J40" s="37"/>
      <c r="K40" s="32">
        <f t="shared" si="10"/>
        <v>0.19511648745519714</v>
      </c>
      <c r="L40" s="244">
        <f t="shared" si="11"/>
        <v>0.5853494623655914</v>
      </c>
      <c r="M40" s="133">
        <f t="shared" si="12"/>
        <v>0.9755824372759857</v>
      </c>
    </row>
    <row r="41" spans="3:13" ht="24.75" customHeight="1">
      <c r="C41" s="46" t="s">
        <v>95</v>
      </c>
      <c r="D41" s="198">
        <v>0.3194444444444445</v>
      </c>
      <c r="E41" s="37"/>
      <c r="F41" s="37"/>
      <c r="G41" s="37"/>
      <c r="H41" s="241"/>
      <c r="I41" s="240">
        <v>0.6409722222222222</v>
      </c>
      <c r="J41" s="37"/>
      <c r="K41" s="166">
        <f t="shared" si="10"/>
        <v>0.20676523297491037</v>
      </c>
      <c r="L41" s="244">
        <f t="shared" si="11"/>
        <v>0.6202956989247311</v>
      </c>
      <c r="M41" s="133">
        <f t="shared" si="12"/>
        <v>1.033826164874552</v>
      </c>
    </row>
    <row r="42" spans="3:12" ht="24.75" customHeight="1" thickBot="1">
      <c r="C42" s="12" t="s">
        <v>30</v>
      </c>
      <c r="D42" s="67"/>
      <c r="E42" s="22"/>
      <c r="F42" s="22"/>
      <c r="G42" s="22"/>
      <c r="H42" s="242"/>
      <c r="I42" s="68"/>
      <c r="J42" s="22"/>
      <c r="K42" s="243" t="s">
        <v>30</v>
      </c>
      <c r="L42" s="244" t="s">
        <v>30</v>
      </c>
    </row>
  </sheetData>
  <sheetProtection/>
  <printOptions/>
  <pageMargins left="0.5" right="0.5" top="0.5" bottom="0.5" header="0.5" footer="0.5"/>
  <pageSetup fitToHeight="1" fitToWidth="1" orientation="portrait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32"/>
  <sheetViews>
    <sheetView zoomScale="73" zoomScaleNormal="73" zoomScalePageLayoutView="0" workbookViewId="0" topLeftCell="A14">
      <selection activeCell="G26" sqref="G26"/>
    </sheetView>
  </sheetViews>
  <sheetFormatPr defaultColWidth="11.00390625" defaultRowHeight="15.75"/>
  <cols>
    <col min="1" max="1" width="4.125" style="0" customWidth="1"/>
    <col min="2" max="2" width="21.375" style="0" customWidth="1"/>
    <col min="3" max="3" width="13.50390625" style="0" customWidth="1"/>
    <col min="4" max="4" width="13.125" style="0" customWidth="1"/>
    <col min="5" max="5" width="13.375" style="0" customWidth="1"/>
    <col min="6" max="7" width="11.00390625" style="0" customWidth="1"/>
    <col min="8" max="8" width="12.625" style="0" customWidth="1"/>
    <col min="9" max="9" width="12.00390625" style="0" customWidth="1"/>
  </cols>
  <sheetData>
    <row r="5" ht="16.5" thickBot="1"/>
    <row r="6" spans="2:8" ht="18" customHeight="1">
      <c r="B6" s="66" t="s">
        <v>187</v>
      </c>
      <c r="C6" s="26" t="s">
        <v>26</v>
      </c>
      <c r="D6" s="26"/>
      <c r="E6" s="5"/>
      <c r="F6" s="15" t="s">
        <v>30</v>
      </c>
      <c r="G6" s="26"/>
      <c r="H6" s="16"/>
    </row>
    <row r="7" spans="2:8" ht="15.75">
      <c r="B7" s="17" t="s">
        <v>30</v>
      </c>
      <c r="E7" s="6"/>
      <c r="F7" s="17"/>
      <c r="G7" s="50"/>
      <c r="H7" s="18"/>
    </row>
    <row r="8" spans="2:8" ht="27.75" customHeight="1" thickBot="1">
      <c r="B8" s="7" t="s">
        <v>30</v>
      </c>
      <c r="C8" s="113" t="s">
        <v>30</v>
      </c>
      <c r="D8" s="2"/>
      <c r="E8" s="8"/>
      <c r="F8" s="7"/>
      <c r="G8" s="2"/>
      <c r="H8" s="19"/>
    </row>
    <row r="9" spans="2:9" ht="16.5" thickTop="1">
      <c r="B9" s="45" t="s">
        <v>30</v>
      </c>
      <c r="C9" s="23" t="s">
        <v>32</v>
      </c>
      <c r="D9" s="27" t="s">
        <v>7</v>
      </c>
      <c r="E9" s="24" t="s">
        <v>8</v>
      </c>
      <c r="F9" s="25" t="s">
        <v>33</v>
      </c>
      <c r="G9" s="27" t="s">
        <v>34</v>
      </c>
      <c r="H9" s="24" t="s">
        <v>12</v>
      </c>
      <c r="I9" s="119" t="s">
        <v>59</v>
      </c>
    </row>
    <row r="10" spans="2:9" ht="30.75" customHeight="1">
      <c r="B10" s="46" t="s">
        <v>36</v>
      </c>
      <c r="C10" s="198">
        <v>0.2520833333333333</v>
      </c>
      <c r="D10" s="197">
        <f aca="true" t="shared" si="0" ref="D10:D21">+E10-C10</f>
        <v>0.2826388888888889</v>
      </c>
      <c r="E10" s="32">
        <v>0.5347222222222222</v>
      </c>
      <c r="F10" s="39">
        <v>0.6652777777777777</v>
      </c>
      <c r="G10" s="31">
        <f>+AVERAGE(C10,D10)</f>
        <v>0.2673611111111111</v>
      </c>
      <c r="H10" s="58">
        <f>(+F10/3900)*1000</f>
        <v>0.17058404558404555</v>
      </c>
      <c r="I10" s="111"/>
    </row>
    <row r="11" spans="2:9" ht="30.75" customHeight="1">
      <c r="B11" s="46" t="s">
        <v>31</v>
      </c>
      <c r="C11" s="198">
        <v>0.25625</v>
      </c>
      <c r="D11" s="197">
        <f t="shared" si="0"/>
        <v>0.2833333333333333</v>
      </c>
      <c r="E11" s="32">
        <v>0.5395833333333333</v>
      </c>
      <c r="F11" s="39">
        <v>0.6729166666666666</v>
      </c>
      <c r="G11" s="31">
        <f aca="true" t="shared" si="1" ref="G11:G21">+AVERAGE(C11,D11)</f>
        <v>0.26979166666666665</v>
      </c>
      <c r="H11" s="58">
        <f aca="true" t="shared" si="2" ref="H11:H21">(+F11/3900)*1000</f>
        <v>0.172542735042735</v>
      </c>
      <c r="I11" s="111"/>
    </row>
    <row r="12" spans="2:9" ht="30.75" customHeight="1">
      <c r="B12" s="46" t="s">
        <v>86</v>
      </c>
      <c r="C12" s="198">
        <v>0.25625</v>
      </c>
      <c r="D12" s="197">
        <f t="shared" si="0"/>
        <v>0.2930555555555556</v>
      </c>
      <c r="E12" s="32">
        <v>0.5493055555555556</v>
      </c>
      <c r="F12" s="39">
        <v>0.6881944444444444</v>
      </c>
      <c r="G12" s="31">
        <f t="shared" si="1"/>
        <v>0.2746527777777778</v>
      </c>
      <c r="H12" s="58">
        <f t="shared" si="2"/>
        <v>0.17646011396011396</v>
      </c>
      <c r="I12" s="111"/>
    </row>
    <row r="13" spans="2:9" ht="30.75" customHeight="1">
      <c r="B13" s="46" t="s">
        <v>57</v>
      </c>
      <c r="C13" s="198">
        <v>0.25625</v>
      </c>
      <c r="D13" s="197">
        <f t="shared" si="0"/>
        <v>0.3041666666666667</v>
      </c>
      <c r="E13" s="32">
        <v>0.5604166666666667</v>
      </c>
      <c r="F13" s="39">
        <v>0.7090277777777777</v>
      </c>
      <c r="G13" s="31">
        <f t="shared" si="1"/>
        <v>0.28020833333333334</v>
      </c>
      <c r="H13" s="58">
        <f t="shared" si="2"/>
        <v>0.18180199430199429</v>
      </c>
      <c r="I13" s="111"/>
    </row>
    <row r="14" spans="2:9" ht="30.75" customHeight="1">
      <c r="B14" s="46" t="s">
        <v>1</v>
      </c>
      <c r="C14" s="198">
        <v>0.2736111111111111</v>
      </c>
      <c r="D14" s="197">
        <f t="shared" si="0"/>
        <v>0.30902777777777773</v>
      </c>
      <c r="E14" s="32">
        <v>0.5826388888888888</v>
      </c>
      <c r="F14" s="39">
        <v>0.7277777777777777</v>
      </c>
      <c r="G14" s="31">
        <f t="shared" si="1"/>
        <v>0.2913194444444444</v>
      </c>
      <c r="H14" s="58">
        <f t="shared" si="2"/>
        <v>0.1866096866096866</v>
      </c>
      <c r="I14" s="111"/>
    </row>
    <row r="15" spans="2:9" ht="30.75" customHeight="1">
      <c r="B15" s="46" t="s">
        <v>87</v>
      </c>
      <c r="C15" s="198">
        <v>0.28055555555555556</v>
      </c>
      <c r="D15" s="197">
        <f t="shared" si="0"/>
        <v>0.30625</v>
      </c>
      <c r="E15" s="32">
        <v>0.5868055555555556</v>
      </c>
      <c r="F15" s="39">
        <v>0.7305555555555556</v>
      </c>
      <c r="G15" s="31">
        <f t="shared" si="1"/>
        <v>0.2934027777777778</v>
      </c>
      <c r="H15" s="58">
        <f t="shared" si="2"/>
        <v>0.18732193732193733</v>
      </c>
      <c r="I15" s="111"/>
    </row>
    <row r="16" spans="2:9" ht="30.75" customHeight="1">
      <c r="B16" s="46" t="s">
        <v>154</v>
      </c>
      <c r="C16" s="198">
        <v>0.29444444444444445</v>
      </c>
      <c r="D16" s="197">
        <f t="shared" si="0"/>
        <v>0.3180555555555556</v>
      </c>
      <c r="E16" s="32">
        <v>0.6125</v>
      </c>
      <c r="F16" s="39">
        <v>0.7583333333333333</v>
      </c>
      <c r="G16" s="31">
        <f t="shared" si="1"/>
        <v>0.30625</v>
      </c>
      <c r="H16" s="58">
        <f t="shared" si="2"/>
        <v>0.19444444444444442</v>
      </c>
      <c r="I16" s="111"/>
    </row>
    <row r="17" spans="2:9" ht="30.75" customHeight="1">
      <c r="B17" s="46" t="s">
        <v>188</v>
      </c>
      <c r="C17" s="198">
        <v>0.28055555555555556</v>
      </c>
      <c r="D17" s="197">
        <f t="shared" si="0"/>
        <v>0.32499999999999996</v>
      </c>
      <c r="E17" s="32">
        <v>0.6055555555555555</v>
      </c>
      <c r="F17" s="39">
        <v>0.7618055555555556</v>
      </c>
      <c r="G17" s="31">
        <f t="shared" si="1"/>
        <v>0.30277777777777776</v>
      </c>
      <c r="H17" s="58">
        <f t="shared" si="2"/>
        <v>0.19533475783475787</v>
      </c>
      <c r="I17" s="111"/>
    </row>
    <row r="18" spans="2:9" ht="30.75" customHeight="1">
      <c r="B18" s="46" t="s">
        <v>105</v>
      </c>
      <c r="C18" s="198">
        <v>0.29444444444444445</v>
      </c>
      <c r="D18" s="197">
        <f t="shared" si="0"/>
        <v>0.31736111111111115</v>
      </c>
      <c r="E18" s="32">
        <v>0.6118055555555556</v>
      </c>
      <c r="F18" s="39">
        <v>0.7652777777777778</v>
      </c>
      <c r="G18" s="31">
        <f t="shared" si="1"/>
        <v>0.3059027777777778</v>
      </c>
      <c r="H18" s="58">
        <f t="shared" si="2"/>
        <v>0.19622507122507124</v>
      </c>
      <c r="I18" s="111"/>
    </row>
    <row r="19" spans="2:9" ht="30.75" customHeight="1">
      <c r="B19" s="46" t="s">
        <v>90</v>
      </c>
      <c r="C19" s="198">
        <v>0.30069444444444443</v>
      </c>
      <c r="D19" s="197">
        <f t="shared" si="0"/>
        <v>0.34236111111111117</v>
      </c>
      <c r="E19" s="32">
        <v>0.6430555555555556</v>
      </c>
      <c r="F19" s="39">
        <v>0.8013888888888889</v>
      </c>
      <c r="G19" s="31">
        <f t="shared" si="1"/>
        <v>0.3215277777777778</v>
      </c>
      <c r="H19" s="58">
        <f t="shared" si="2"/>
        <v>0.20548433048433049</v>
      </c>
      <c r="I19" s="111"/>
    </row>
    <row r="20" spans="2:9" ht="30.75" customHeight="1">
      <c r="B20" s="46" t="s">
        <v>106</v>
      </c>
      <c r="C20" s="198">
        <v>0.30069444444444443</v>
      </c>
      <c r="D20" s="197">
        <f t="shared" si="0"/>
        <v>0.34236111111111117</v>
      </c>
      <c r="E20" s="32">
        <v>0.6430555555555556</v>
      </c>
      <c r="F20" s="39">
        <v>0.8090277777777778</v>
      </c>
      <c r="G20" s="31">
        <f t="shared" si="1"/>
        <v>0.3215277777777778</v>
      </c>
      <c r="H20" s="58">
        <f t="shared" si="2"/>
        <v>0.20744301994301995</v>
      </c>
      <c r="I20" s="111"/>
    </row>
    <row r="21" spans="2:9" ht="30.75" customHeight="1">
      <c r="B21" s="46" t="s">
        <v>49</v>
      </c>
      <c r="C21" s="198">
        <v>0.3361111111111111</v>
      </c>
      <c r="D21" s="197">
        <f t="shared" si="0"/>
        <v>0.3597222222222222</v>
      </c>
      <c r="E21" s="32">
        <v>0.6958333333333333</v>
      </c>
      <c r="F21" s="39">
        <v>0.8527777777777777</v>
      </c>
      <c r="G21" s="31">
        <f t="shared" si="1"/>
        <v>0.34791666666666665</v>
      </c>
      <c r="H21" s="58">
        <f t="shared" si="2"/>
        <v>0.21866096866096865</v>
      </c>
      <c r="I21" s="111"/>
    </row>
    <row r="22" spans="2:8" ht="12" customHeight="1">
      <c r="B22" s="46"/>
      <c r="C22" s="37"/>
      <c r="D22" s="31"/>
      <c r="E22" s="32"/>
      <c r="F22" s="39"/>
      <c r="G22" s="31"/>
      <c r="H22" s="32"/>
    </row>
    <row r="23" spans="2:8" ht="18.75" customHeight="1" thickBot="1">
      <c r="B23" s="153" t="s">
        <v>70</v>
      </c>
      <c r="C23" s="76"/>
      <c r="D23" s="77"/>
      <c r="E23" s="81"/>
      <c r="F23" s="80"/>
      <c r="G23" s="77"/>
      <c r="H23" s="81"/>
    </row>
    <row r="24" spans="2:9" ht="30.75" customHeight="1" thickTop="1">
      <c r="B24" s="46" t="s">
        <v>40</v>
      </c>
      <c r="C24" s="37">
        <v>0.2833333333333333</v>
      </c>
      <c r="D24" s="31"/>
      <c r="E24" s="32"/>
      <c r="F24" s="39">
        <v>0.579861111111111</v>
      </c>
      <c r="G24" s="31"/>
      <c r="H24" s="32">
        <f>(+F24/3100)*1000</f>
        <v>0.18705197132616486</v>
      </c>
      <c r="I24" s="244">
        <f>+H24*3</f>
        <v>0.5611559139784945</v>
      </c>
    </row>
    <row r="25" spans="2:9" ht="30.75" customHeight="1">
      <c r="B25" s="46" t="s">
        <v>190</v>
      </c>
      <c r="C25" s="37">
        <v>0.2951388888888889</v>
      </c>
      <c r="D25" s="31"/>
      <c r="E25" s="32"/>
      <c r="F25" s="40">
        <v>0.5944444444444444</v>
      </c>
      <c r="G25" s="31"/>
      <c r="H25" s="32">
        <f aca="true" t="shared" si="3" ref="H25:H31">(+F25/3100)*1000</f>
        <v>0.1917562724014337</v>
      </c>
      <c r="I25" s="244">
        <f aca="true" t="shared" si="4" ref="I25:I31">+H25*3</f>
        <v>0.5752688172043011</v>
      </c>
    </row>
    <row r="26" spans="2:9" ht="30.75" customHeight="1">
      <c r="B26" s="46" t="s">
        <v>141</v>
      </c>
      <c r="C26" s="37">
        <v>0.3</v>
      </c>
      <c r="D26" s="31"/>
      <c r="E26" s="32"/>
      <c r="F26" s="40">
        <v>0.5979166666666667</v>
      </c>
      <c r="G26" s="31"/>
      <c r="H26" s="32">
        <f t="shared" si="3"/>
        <v>0.1928763440860215</v>
      </c>
      <c r="I26" s="244">
        <f t="shared" si="4"/>
        <v>0.5786290322580645</v>
      </c>
    </row>
    <row r="27" spans="2:9" ht="30.75" customHeight="1">
      <c r="B27" s="46" t="s">
        <v>189</v>
      </c>
      <c r="C27" s="37">
        <v>0.3055555555555555</v>
      </c>
      <c r="D27" s="31"/>
      <c r="E27" s="32"/>
      <c r="F27" s="39">
        <v>0.6034722222222222</v>
      </c>
      <c r="G27" s="31"/>
      <c r="H27" s="32">
        <f t="shared" si="3"/>
        <v>0.194668458781362</v>
      </c>
      <c r="I27" s="244">
        <f t="shared" si="4"/>
        <v>0.584005376344086</v>
      </c>
    </row>
    <row r="28" spans="2:9" ht="30.75" customHeight="1">
      <c r="B28" s="46" t="s">
        <v>41</v>
      </c>
      <c r="C28" s="37">
        <v>0.2951388888888889</v>
      </c>
      <c r="D28" s="31"/>
      <c r="E28" s="32"/>
      <c r="F28" s="40">
        <v>0.6166666666666667</v>
      </c>
      <c r="G28" s="31"/>
      <c r="H28" s="32">
        <f t="shared" si="3"/>
        <v>0.19892473118279572</v>
      </c>
      <c r="I28" s="244">
        <f t="shared" si="4"/>
        <v>0.5967741935483871</v>
      </c>
    </row>
    <row r="29" spans="2:9" ht="30.75" customHeight="1">
      <c r="B29" s="46" t="s">
        <v>108</v>
      </c>
      <c r="C29" s="37">
        <v>0.3</v>
      </c>
      <c r="D29" s="31"/>
      <c r="E29" s="32"/>
      <c r="F29" s="40">
        <v>0.6270833333333333</v>
      </c>
      <c r="G29" s="31"/>
      <c r="H29" s="32">
        <f t="shared" si="3"/>
        <v>0.20228494623655913</v>
      </c>
      <c r="I29" s="244">
        <f t="shared" si="4"/>
        <v>0.6068548387096774</v>
      </c>
    </row>
    <row r="30" spans="2:9" ht="30.75" customHeight="1">
      <c r="B30" s="46" t="s">
        <v>56</v>
      </c>
      <c r="C30" s="37">
        <v>0.35694444444444445</v>
      </c>
      <c r="D30" s="31"/>
      <c r="E30" s="32"/>
      <c r="F30" s="40">
        <v>0.725</v>
      </c>
      <c r="G30" s="31"/>
      <c r="H30" s="32">
        <f t="shared" si="3"/>
        <v>0.23387096774193547</v>
      </c>
      <c r="I30" s="244">
        <f t="shared" si="4"/>
        <v>0.7016129032258064</v>
      </c>
    </row>
    <row r="31" spans="2:9" ht="30.75" customHeight="1">
      <c r="B31" s="46" t="s">
        <v>142</v>
      </c>
      <c r="C31" s="37">
        <v>0.35694444444444445</v>
      </c>
      <c r="D31" s="31"/>
      <c r="E31" s="32"/>
      <c r="F31" s="40">
        <v>0.7263888888888889</v>
      </c>
      <c r="G31" s="31"/>
      <c r="H31" s="32">
        <f t="shared" si="3"/>
        <v>0.23431899641577061</v>
      </c>
      <c r="I31" s="244">
        <f t="shared" si="4"/>
        <v>0.7029569892473119</v>
      </c>
    </row>
    <row r="32" spans="2:8" ht="18.75" customHeight="1">
      <c r="B32" s="28"/>
      <c r="C32" s="29"/>
      <c r="D32" s="31"/>
      <c r="E32" s="32"/>
      <c r="F32" s="39"/>
      <c r="G32" s="31"/>
      <c r="H32" s="32"/>
    </row>
  </sheetData>
  <sheetProtection/>
  <printOptions/>
  <pageMargins left="0.5" right="0.5" top="0.5" bottom="0.5" header="0.5" footer="0.5"/>
  <pageSetup fitToHeight="1" fitToWidth="1" orientation="portrait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6:J30"/>
  <sheetViews>
    <sheetView tabSelected="1" zoomScale="75" zoomScaleNormal="75" zoomScalePageLayoutView="0" workbookViewId="0" topLeftCell="A10">
      <selection activeCell="D12" sqref="D12"/>
    </sheetView>
  </sheetViews>
  <sheetFormatPr defaultColWidth="11.00390625" defaultRowHeight="15.75"/>
  <cols>
    <col min="1" max="1" width="4.125" style="0" customWidth="1"/>
    <col min="2" max="2" width="21.375" style="0" customWidth="1"/>
    <col min="3" max="3" width="13.50390625" style="0" customWidth="1"/>
    <col min="4" max="4" width="13.125" style="0" customWidth="1"/>
    <col min="5" max="5" width="13.375" style="0" customWidth="1"/>
    <col min="6" max="6" width="11.00390625" style="134" customWidth="1"/>
    <col min="7" max="7" width="11.00390625" style="0" customWidth="1"/>
    <col min="8" max="8" width="12.625" style="0" customWidth="1"/>
    <col min="9" max="9" width="12.00390625" style="0" customWidth="1"/>
  </cols>
  <sheetData>
    <row r="5" ht="16.5" thickBot="1"/>
    <row r="6" spans="2:8" ht="18" customHeight="1">
      <c r="B6" s="66" t="s">
        <v>199</v>
      </c>
      <c r="C6" s="26" t="s">
        <v>198</v>
      </c>
      <c r="D6" s="26"/>
      <c r="E6" s="5"/>
      <c r="F6" s="135" t="s">
        <v>30</v>
      </c>
      <c r="G6" s="26"/>
      <c r="H6" s="16"/>
    </row>
    <row r="7" spans="2:8" ht="15.75">
      <c r="B7" s="17" t="s">
        <v>28</v>
      </c>
      <c r="E7" s="6"/>
      <c r="F7" s="136"/>
      <c r="G7" s="50"/>
      <c r="H7" s="18"/>
    </row>
    <row r="8" spans="2:8" ht="27.75" customHeight="1" thickBot="1">
      <c r="B8" s="7" t="s">
        <v>205</v>
      </c>
      <c r="C8" s="113" t="s">
        <v>204</v>
      </c>
      <c r="D8" s="2"/>
      <c r="E8" s="8"/>
      <c r="F8" s="137"/>
      <c r="G8" s="2"/>
      <c r="H8" s="19"/>
    </row>
    <row r="9" spans="2:9" ht="16.5" thickTop="1">
      <c r="B9" s="45" t="s">
        <v>30</v>
      </c>
      <c r="C9" s="23" t="s">
        <v>32</v>
      </c>
      <c r="D9" s="27" t="s">
        <v>7</v>
      </c>
      <c r="E9" s="24" t="s">
        <v>8</v>
      </c>
      <c r="F9" s="138" t="s">
        <v>33</v>
      </c>
      <c r="G9" s="27" t="s">
        <v>34</v>
      </c>
      <c r="H9" s="24" t="s">
        <v>12</v>
      </c>
      <c r="I9" s="119" t="s">
        <v>59</v>
      </c>
    </row>
    <row r="10" spans="2:9" ht="30.75" customHeight="1">
      <c r="B10" s="46" t="s">
        <v>57</v>
      </c>
      <c r="C10" s="198">
        <v>0.25069444444444444</v>
      </c>
      <c r="D10" s="197">
        <f>+E10-C10</f>
        <v>0.2833333333333333</v>
      </c>
      <c r="E10" s="32">
        <v>0.5340277777777778</v>
      </c>
      <c r="F10" s="140">
        <v>0.6569444444444444</v>
      </c>
      <c r="G10" s="31">
        <f>+AVERAGE(C10,D10)</f>
        <v>0.2670138888888889</v>
      </c>
      <c r="H10" s="58">
        <f aca="true" t="shared" si="0" ref="H10:H21">(+F10/3900)*1000</f>
        <v>0.16844729344729345</v>
      </c>
      <c r="I10" s="111">
        <f aca="true" t="shared" si="1" ref="I10:I21">+H10*4</f>
        <v>0.6737891737891738</v>
      </c>
    </row>
    <row r="11" spans="2:9" ht="30.75" customHeight="1">
      <c r="B11" s="46" t="s">
        <v>31</v>
      </c>
      <c r="C11" s="198">
        <v>0.2555555555555556</v>
      </c>
      <c r="D11" s="197">
        <f aca="true" t="shared" si="2" ref="D11:D21">+E11-C11</f>
        <v>0.28611111111111104</v>
      </c>
      <c r="E11" s="32">
        <v>0.5416666666666666</v>
      </c>
      <c r="F11" s="140">
        <v>0.6604166666666667</v>
      </c>
      <c r="G11" s="31">
        <f aca="true" t="shared" si="3" ref="G11:G21">+AVERAGE(C11,D11)</f>
        <v>0.2708333333333333</v>
      </c>
      <c r="H11" s="58">
        <f t="shared" si="0"/>
        <v>0.16933760683760685</v>
      </c>
      <c r="I11" s="111">
        <f t="shared" si="1"/>
        <v>0.6773504273504274</v>
      </c>
    </row>
    <row r="12" spans="2:9" ht="30.75" customHeight="1">
      <c r="B12" s="46" t="s">
        <v>86</v>
      </c>
      <c r="C12" s="198">
        <v>0.2555555555555556</v>
      </c>
      <c r="D12" s="197">
        <f t="shared" si="2"/>
        <v>0.2972222222222222</v>
      </c>
      <c r="E12" s="32">
        <v>0.5527777777777778</v>
      </c>
      <c r="F12" s="140">
        <v>0.6736111111111112</v>
      </c>
      <c r="G12" s="31">
        <f t="shared" si="3"/>
        <v>0.2763888888888889</v>
      </c>
      <c r="H12" s="58">
        <f t="shared" si="0"/>
        <v>0.17272079772079774</v>
      </c>
      <c r="I12" s="111">
        <f t="shared" si="1"/>
        <v>0.690883190883191</v>
      </c>
    </row>
    <row r="13" spans="2:9" ht="30.75" customHeight="1">
      <c r="B13" s="46" t="s">
        <v>36</v>
      </c>
      <c r="C13" s="198">
        <v>0.25069444444444444</v>
      </c>
      <c r="D13" s="197">
        <f t="shared" si="2"/>
        <v>0.3138888888888889</v>
      </c>
      <c r="E13" s="32">
        <v>0.5645833333333333</v>
      </c>
      <c r="F13" s="140">
        <v>0.6909722222222222</v>
      </c>
      <c r="G13" s="31">
        <f t="shared" si="3"/>
        <v>0.28229166666666666</v>
      </c>
      <c r="H13" s="58">
        <f t="shared" si="0"/>
        <v>0.17717236467236466</v>
      </c>
      <c r="I13" s="111">
        <f t="shared" si="1"/>
        <v>0.7086894586894587</v>
      </c>
    </row>
    <row r="14" spans="2:9" ht="30.75" customHeight="1">
      <c r="B14" s="46" t="s">
        <v>87</v>
      </c>
      <c r="C14" s="198">
        <v>0.27152777777777776</v>
      </c>
      <c r="D14" s="197">
        <f t="shared" si="2"/>
        <v>0.3013888888888889</v>
      </c>
      <c r="E14" s="32">
        <v>0.5729166666666666</v>
      </c>
      <c r="F14" s="140">
        <v>0.7041666666666666</v>
      </c>
      <c r="G14" s="31">
        <f t="shared" si="3"/>
        <v>0.2864583333333333</v>
      </c>
      <c r="H14" s="58">
        <f t="shared" si="0"/>
        <v>0.18055555555555555</v>
      </c>
      <c r="I14" s="111">
        <f t="shared" si="1"/>
        <v>0.7222222222222222</v>
      </c>
    </row>
    <row r="15" spans="2:9" ht="30.75" customHeight="1">
      <c r="B15" s="46" t="s">
        <v>188</v>
      </c>
      <c r="C15" s="198">
        <v>0.27638888888888885</v>
      </c>
      <c r="D15" s="197">
        <f t="shared" si="2"/>
        <v>0.3180555555555556</v>
      </c>
      <c r="E15" s="32">
        <v>0.5944444444444444</v>
      </c>
      <c r="F15" s="140">
        <v>0.7298611111111111</v>
      </c>
      <c r="G15" s="31">
        <f t="shared" si="3"/>
        <v>0.2972222222222222</v>
      </c>
      <c r="H15" s="58">
        <f t="shared" si="0"/>
        <v>0.18714387464387464</v>
      </c>
      <c r="I15" s="111">
        <f t="shared" si="1"/>
        <v>0.7485754985754985</v>
      </c>
    </row>
    <row r="16" spans="2:9" ht="30.75" customHeight="1">
      <c r="B16" s="46" t="s">
        <v>90</v>
      </c>
      <c r="C16" s="198">
        <v>0.2923611111111111</v>
      </c>
      <c r="D16" s="197">
        <f t="shared" si="2"/>
        <v>0.3118055555555555</v>
      </c>
      <c r="E16" s="32">
        <v>0.6041666666666666</v>
      </c>
      <c r="F16" s="140">
        <v>0.7361111111111112</v>
      </c>
      <c r="G16" s="31">
        <f t="shared" si="3"/>
        <v>0.3020833333333333</v>
      </c>
      <c r="H16" s="58">
        <f t="shared" si="0"/>
        <v>0.18874643874643876</v>
      </c>
      <c r="I16" s="111">
        <f t="shared" si="1"/>
        <v>0.754985754985755</v>
      </c>
    </row>
    <row r="17" spans="2:9" ht="30.75" customHeight="1">
      <c r="B17" s="46" t="s">
        <v>154</v>
      </c>
      <c r="C17" s="198">
        <v>0.28680555555555554</v>
      </c>
      <c r="D17" s="197">
        <f t="shared" si="2"/>
        <v>0.3208333333333334</v>
      </c>
      <c r="E17" s="32">
        <v>0.607638888888889</v>
      </c>
      <c r="F17" s="140">
        <v>0.7368055555555556</v>
      </c>
      <c r="G17" s="31">
        <f t="shared" si="3"/>
        <v>0.3038194444444445</v>
      </c>
      <c r="H17" s="58">
        <f t="shared" si="0"/>
        <v>0.18892450142450143</v>
      </c>
      <c r="I17" s="111">
        <f t="shared" si="1"/>
        <v>0.7556980056980057</v>
      </c>
    </row>
    <row r="18" spans="2:9" ht="30.75" customHeight="1">
      <c r="B18" s="46" t="s">
        <v>105</v>
      </c>
      <c r="C18" s="198">
        <v>0.28402777777777777</v>
      </c>
      <c r="D18" s="197">
        <f t="shared" si="2"/>
        <v>0.32152777777777775</v>
      </c>
      <c r="E18" s="32">
        <v>0.6055555555555555</v>
      </c>
      <c r="F18" s="140">
        <v>0.7395833333333334</v>
      </c>
      <c r="G18" s="31">
        <f t="shared" si="3"/>
        <v>0.30277777777777776</v>
      </c>
      <c r="H18" s="58">
        <f t="shared" si="0"/>
        <v>0.18963675213675216</v>
      </c>
      <c r="I18" s="111">
        <f t="shared" si="1"/>
        <v>0.7585470085470086</v>
      </c>
    </row>
    <row r="19" spans="2:9" ht="30.75" customHeight="1">
      <c r="B19" s="46" t="s">
        <v>1</v>
      </c>
      <c r="C19" s="198">
        <v>0.27569444444444446</v>
      </c>
      <c r="D19" s="197">
        <f t="shared" si="2"/>
        <v>0.3354166666666666</v>
      </c>
      <c r="E19" s="32">
        <v>0.611111111111111</v>
      </c>
      <c r="F19" s="140">
        <v>0.7541666666666668</v>
      </c>
      <c r="G19" s="31">
        <f t="shared" si="3"/>
        <v>0.3055555555555555</v>
      </c>
      <c r="H19" s="58">
        <f t="shared" si="0"/>
        <v>0.1933760683760684</v>
      </c>
      <c r="I19" s="111">
        <f t="shared" si="1"/>
        <v>0.7735042735042736</v>
      </c>
    </row>
    <row r="20" spans="2:9" ht="30.75" customHeight="1">
      <c r="B20" s="46" t="s">
        <v>106</v>
      </c>
      <c r="C20" s="198">
        <v>0.2923611111111111</v>
      </c>
      <c r="D20" s="197">
        <f t="shared" si="2"/>
        <v>0.3541666666666667</v>
      </c>
      <c r="E20" s="32">
        <v>0.6465277777777778</v>
      </c>
      <c r="F20" s="140">
        <v>0.7715277777777777</v>
      </c>
      <c r="G20" s="31">
        <f t="shared" si="3"/>
        <v>0.3232638888888889</v>
      </c>
      <c r="H20" s="58">
        <f t="shared" si="0"/>
        <v>0.1978276353276353</v>
      </c>
      <c r="I20" s="111">
        <f t="shared" si="1"/>
        <v>0.7913105413105412</v>
      </c>
    </row>
    <row r="21" spans="2:9" ht="30.75" customHeight="1">
      <c r="B21" s="46" t="s">
        <v>37</v>
      </c>
      <c r="C21" s="198">
        <v>0.29305555555555557</v>
      </c>
      <c r="D21" s="197">
        <f t="shared" si="2"/>
        <v>0.3527777777777778</v>
      </c>
      <c r="E21" s="32">
        <v>0.6458333333333334</v>
      </c>
      <c r="F21" s="140">
        <v>0.7847222222222222</v>
      </c>
      <c r="G21" s="31">
        <f t="shared" si="3"/>
        <v>0.3229166666666667</v>
      </c>
      <c r="H21" s="58">
        <f t="shared" si="0"/>
        <v>0.20121082621082623</v>
      </c>
      <c r="I21" s="111">
        <f t="shared" si="1"/>
        <v>0.8048433048433049</v>
      </c>
    </row>
    <row r="22" spans="2:8" ht="12" customHeight="1">
      <c r="B22" s="46"/>
      <c r="C22" s="37"/>
      <c r="D22" s="31"/>
      <c r="E22" s="32"/>
      <c r="F22" s="140"/>
      <c r="G22" s="31"/>
      <c r="H22" s="32"/>
    </row>
    <row r="23" spans="2:8" ht="18.75" customHeight="1" thickBot="1">
      <c r="B23" s="153" t="s">
        <v>70</v>
      </c>
      <c r="C23" s="76"/>
      <c r="D23" s="250" t="s">
        <v>206</v>
      </c>
      <c r="E23" s="81"/>
      <c r="F23" s="226"/>
      <c r="G23" s="77"/>
      <c r="H23" s="81"/>
    </row>
    <row r="24" spans="2:10" ht="30.75" customHeight="1" thickTop="1">
      <c r="B24" s="46" t="s">
        <v>189</v>
      </c>
      <c r="C24" s="37">
        <v>0.2916666666666667</v>
      </c>
      <c r="D24" s="31"/>
      <c r="E24" s="32"/>
      <c r="F24" s="140">
        <v>0.5333333333333333</v>
      </c>
      <c r="G24" s="31"/>
      <c r="H24" s="32">
        <f aca="true" t="shared" si="4" ref="H24:H29">(+F24/2932)*1000</f>
        <v>0.18190086402910413</v>
      </c>
      <c r="I24" s="111">
        <f aca="true" t="shared" si="5" ref="I24:I29">+H24*3</f>
        <v>0.5457025920873124</v>
      </c>
      <c r="J24" s="111">
        <f aca="true" t="shared" si="6" ref="J24:J29">+H24*4</f>
        <v>0.7276034561164165</v>
      </c>
    </row>
    <row r="25" spans="2:10" ht="30.75" customHeight="1">
      <c r="B25" s="46" t="s">
        <v>141</v>
      </c>
      <c r="C25" s="37">
        <v>0.2916666666666667</v>
      </c>
      <c r="D25" s="31"/>
      <c r="E25" s="32"/>
      <c r="F25" s="144">
        <v>0.5347222222222222</v>
      </c>
      <c r="G25" s="31"/>
      <c r="H25" s="32">
        <f t="shared" si="4"/>
        <v>0.1823745641958466</v>
      </c>
      <c r="I25" s="111">
        <f t="shared" si="5"/>
        <v>0.5471236925875398</v>
      </c>
      <c r="J25" s="111">
        <f t="shared" si="6"/>
        <v>0.7294982567833864</v>
      </c>
    </row>
    <row r="26" spans="2:10" ht="30.75" customHeight="1">
      <c r="B26" s="46" t="s">
        <v>190</v>
      </c>
      <c r="C26" s="37">
        <v>0.2916666666666667</v>
      </c>
      <c r="D26" s="31"/>
      <c r="E26" s="32"/>
      <c r="F26" s="144">
        <v>0.5430555555555555</v>
      </c>
      <c r="G26" s="31"/>
      <c r="H26" s="32">
        <f t="shared" si="4"/>
        <v>0.18521676519630131</v>
      </c>
      <c r="I26" s="111">
        <f t="shared" si="5"/>
        <v>0.555650295588904</v>
      </c>
      <c r="J26" s="111">
        <f t="shared" si="6"/>
        <v>0.7408670607852053</v>
      </c>
    </row>
    <row r="27" spans="2:10" ht="30.75" customHeight="1">
      <c r="B27" s="46" t="s">
        <v>41</v>
      </c>
      <c r="C27" s="37">
        <v>0.2916666666666667</v>
      </c>
      <c r="D27" s="31"/>
      <c r="E27" s="32"/>
      <c r="F27" s="144">
        <v>0.548611111111111</v>
      </c>
      <c r="G27" s="31"/>
      <c r="H27" s="32">
        <f t="shared" si="4"/>
        <v>0.18711156586327118</v>
      </c>
      <c r="I27" s="111">
        <f t="shared" si="5"/>
        <v>0.5613346975898136</v>
      </c>
      <c r="J27" s="111">
        <f t="shared" si="6"/>
        <v>0.7484462634530847</v>
      </c>
    </row>
    <row r="28" spans="2:10" ht="30.75" customHeight="1">
      <c r="B28" s="46" t="s">
        <v>108</v>
      </c>
      <c r="C28" s="37">
        <v>0.30277777777777776</v>
      </c>
      <c r="D28" s="31"/>
      <c r="E28" s="32"/>
      <c r="F28" s="144">
        <v>0.5673611111111111</v>
      </c>
      <c r="G28" s="31"/>
      <c r="H28" s="32">
        <f t="shared" si="4"/>
        <v>0.19350651811429437</v>
      </c>
      <c r="I28" s="111">
        <f t="shared" si="5"/>
        <v>0.5805195543428832</v>
      </c>
      <c r="J28" s="111">
        <f t="shared" si="6"/>
        <v>0.7740260724571775</v>
      </c>
    </row>
    <row r="29" spans="2:10" ht="30.75" customHeight="1">
      <c r="B29" s="46" t="s">
        <v>142</v>
      </c>
      <c r="C29" s="37">
        <v>0.3416666666666666</v>
      </c>
      <c r="D29" s="31"/>
      <c r="E29" s="32"/>
      <c r="F29" s="144">
        <v>0.6416666666666667</v>
      </c>
      <c r="G29" s="31"/>
      <c r="H29" s="32">
        <f t="shared" si="4"/>
        <v>0.21884947703501595</v>
      </c>
      <c r="I29" s="111">
        <f t="shared" si="5"/>
        <v>0.6565484311050478</v>
      </c>
      <c r="J29" s="111">
        <f t="shared" si="6"/>
        <v>0.8753979081400638</v>
      </c>
    </row>
    <row r="30" spans="2:8" ht="18.75" customHeight="1">
      <c r="B30" s="28"/>
      <c r="C30" s="29"/>
      <c r="D30" s="31"/>
      <c r="E30" s="32"/>
      <c r="F30" s="140"/>
      <c r="G30" s="31"/>
      <c r="H30" s="32"/>
    </row>
  </sheetData>
  <sheetProtection/>
  <printOptions/>
  <pageMargins left="0.5" right="0.5" top="0.5" bottom="0.5" header="0.5" footer="0.5"/>
  <pageSetup fitToHeight="1" fitToWidth="1" orientation="portrait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41"/>
  <sheetViews>
    <sheetView zoomScalePageLayoutView="0" workbookViewId="0" topLeftCell="B26">
      <selection activeCell="K31" sqref="K31:M31"/>
    </sheetView>
  </sheetViews>
  <sheetFormatPr defaultColWidth="11.00390625" defaultRowHeight="15.75"/>
  <cols>
    <col min="1" max="1" width="2.375" style="0" customWidth="1"/>
    <col min="2" max="2" width="3.75390625" style="0" customWidth="1"/>
    <col min="3" max="3" width="14.75390625" style="0" customWidth="1"/>
    <col min="4" max="4" width="9.125" style="0" customWidth="1"/>
    <col min="5" max="5" width="8.75390625" style="0" customWidth="1"/>
    <col min="6" max="7" width="8.25390625" style="0" customWidth="1"/>
    <col min="8" max="8" width="8.125" style="0" customWidth="1"/>
    <col min="9" max="9" width="9.625" style="134" customWidth="1"/>
    <col min="10" max="10" width="11.375" style="0" customWidth="1"/>
    <col min="11" max="11" width="12.00390625" style="0" customWidth="1"/>
    <col min="12" max="12" width="9.875" style="134" customWidth="1"/>
    <col min="13" max="13" width="6.75390625" style="0" customWidth="1"/>
  </cols>
  <sheetData>
    <row r="5" ht="16.5" thickBot="1"/>
    <row r="6" spans="3:11" ht="21" customHeight="1">
      <c r="C6" s="15" t="s">
        <v>199</v>
      </c>
      <c r="D6" s="26" t="s">
        <v>198</v>
      </c>
      <c r="E6" s="26"/>
      <c r="F6" s="26"/>
      <c r="G6" s="26"/>
      <c r="H6" s="5"/>
      <c r="I6" s="135" t="s">
        <v>30</v>
      </c>
      <c r="J6" s="26"/>
      <c r="K6" s="16"/>
    </row>
    <row r="7" spans="3:11" ht="21" customHeight="1">
      <c r="C7" s="17" t="s">
        <v>22</v>
      </c>
      <c r="D7" s="1" t="s">
        <v>30</v>
      </c>
      <c r="E7" s="1"/>
      <c r="F7" s="1"/>
      <c r="G7" s="1"/>
      <c r="H7" s="6"/>
      <c r="I7" s="136"/>
      <c r="J7" s="1"/>
      <c r="K7" s="18"/>
    </row>
    <row r="8" spans="3:12" ht="19.5" customHeight="1" thickBot="1">
      <c r="C8" s="7" t="s">
        <v>30</v>
      </c>
      <c r="D8" s="2" t="s">
        <v>68</v>
      </c>
      <c r="E8" s="93" t="s">
        <v>30</v>
      </c>
      <c r="F8" s="2" t="s">
        <v>30</v>
      </c>
      <c r="G8" s="2"/>
      <c r="H8" s="8"/>
      <c r="I8" s="137"/>
      <c r="J8" s="2"/>
      <c r="K8" s="19"/>
      <c r="L8" s="225" t="s">
        <v>61</v>
      </c>
    </row>
    <row r="9" spans="3:12" ht="21.75" customHeight="1" thickTop="1">
      <c r="C9" s="45" t="s">
        <v>30</v>
      </c>
      <c r="D9" s="156" t="s">
        <v>32</v>
      </c>
      <c r="E9" s="157" t="s">
        <v>7</v>
      </c>
      <c r="F9" s="27" t="s">
        <v>9</v>
      </c>
      <c r="G9" s="158" t="s">
        <v>10</v>
      </c>
      <c r="H9" s="41" t="s">
        <v>11</v>
      </c>
      <c r="I9" s="138" t="s">
        <v>33</v>
      </c>
      <c r="J9" s="27" t="s">
        <v>34</v>
      </c>
      <c r="K9" s="24" t="s">
        <v>12</v>
      </c>
      <c r="L9" s="225" t="s">
        <v>62</v>
      </c>
    </row>
    <row r="10" spans="3:13" ht="21.75" customHeight="1">
      <c r="C10" s="53" t="s">
        <v>4</v>
      </c>
      <c r="D10" s="195">
        <v>0.19930555555555554</v>
      </c>
      <c r="E10" s="197">
        <f aca="true" t="shared" si="0" ref="E10:E28">+F10-D10</f>
        <v>0.2215277777777778</v>
      </c>
      <c r="F10" s="59">
        <v>0.42083333333333334</v>
      </c>
      <c r="G10" s="197">
        <f aca="true" t="shared" si="1" ref="G10:G28">+H10-F10</f>
        <v>0.22916666666666669</v>
      </c>
      <c r="H10" s="32">
        <v>0.65</v>
      </c>
      <c r="I10" s="144">
        <v>0.6743055555555556</v>
      </c>
      <c r="J10" s="31">
        <f>+K10*1.6</f>
        <v>0.21237970253718286</v>
      </c>
      <c r="K10" s="32">
        <f>(+I10/5080)*1000</f>
        <v>0.13273731408573927</v>
      </c>
      <c r="L10" s="133">
        <f>+(H10-D10)/2</f>
        <v>0.22534722222222225</v>
      </c>
      <c r="M10" s="251">
        <f>+K10*5</f>
        <v>0.6636865704286964</v>
      </c>
    </row>
    <row r="11" spans="3:13" ht="21.75" customHeight="1">
      <c r="C11" s="53" t="s">
        <v>43</v>
      </c>
      <c r="D11" s="195">
        <v>0.20694444444444446</v>
      </c>
      <c r="E11" s="197">
        <f t="shared" si="0"/>
        <v>0.22222222222222224</v>
      </c>
      <c r="F11" s="62">
        <v>0.4291666666666667</v>
      </c>
      <c r="G11" s="197">
        <f t="shared" si="1"/>
        <v>0.23333333333333328</v>
      </c>
      <c r="H11" s="58">
        <v>0.6625</v>
      </c>
      <c r="I11" s="139">
        <v>0.6909722222222222</v>
      </c>
      <c r="J11" s="31">
        <f aca="true" t="shared" si="2" ref="J11:J28">+K11*1.6</f>
        <v>0.21762904636920385</v>
      </c>
      <c r="K11" s="32">
        <f aca="true" t="shared" si="3" ref="K11:K28">(+I11/5080)*1000</f>
        <v>0.1360181539807524</v>
      </c>
      <c r="L11" s="133">
        <f aca="true" t="shared" si="4" ref="L11:L28">+(H11-D11)/2</f>
        <v>0.22777777777777775</v>
      </c>
      <c r="M11" s="251">
        <f aca="true" t="shared" si="5" ref="M11:M28">+K11*5</f>
        <v>0.6800907699037619</v>
      </c>
    </row>
    <row r="12" spans="3:13" ht="24.75" customHeight="1">
      <c r="C12" s="46" t="s">
        <v>51</v>
      </c>
      <c r="D12" s="198">
        <v>0.20694444444444446</v>
      </c>
      <c r="E12" s="197">
        <f t="shared" si="0"/>
        <v>0.23611111111111108</v>
      </c>
      <c r="F12" s="59">
        <v>0.44305555555555554</v>
      </c>
      <c r="G12" s="197">
        <f t="shared" si="1"/>
        <v>0.25</v>
      </c>
      <c r="H12" s="32">
        <v>0.6930555555555555</v>
      </c>
      <c r="I12" s="140">
        <v>0.7194444444444444</v>
      </c>
      <c r="J12" s="31">
        <f t="shared" si="2"/>
        <v>0.22659667541557305</v>
      </c>
      <c r="K12" s="32">
        <f t="shared" si="3"/>
        <v>0.14162292213473315</v>
      </c>
      <c r="L12" s="133">
        <f t="shared" si="4"/>
        <v>0.24305555555555552</v>
      </c>
      <c r="M12" s="251">
        <f t="shared" si="5"/>
        <v>0.7081146106736658</v>
      </c>
    </row>
    <row r="13" spans="3:13" ht="24.75" customHeight="1">
      <c r="C13" s="46" t="s">
        <v>19</v>
      </c>
      <c r="D13" s="198">
        <v>0.22291666666666665</v>
      </c>
      <c r="E13" s="197">
        <f t="shared" si="0"/>
        <v>0.24583333333333335</v>
      </c>
      <c r="F13" s="59">
        <v>0.46875</v>
      </c>
      <c r="G13" s="197">
        <f t="shared" si="1"/>
        <v>0.25069444444444444</v>
      </c>
      <c r="H13" s="32">
        <v>0.7194444444444444</v>
      </c>
      <c r="I13" s="140">
        <v>0.7430555555555555</v>
      </c>
      <c r="J13" s="31">
        <f t="shared" si="2"/>
        <v>0.23403324584426946</v>
      </c>
      <c r="K13" s="32">
        <f t="shared" si="3"/>
        <v>0.1462707786526684</v>
      </c>
      <c r="L13" s="133">
        <f t="shared" si="4"/>
        <v>0.2482638888888889</v>
      </c>
      <c r="M13" s="251">
        <f t="shared" si="5"/>
        <v>0.7313538932633421</v>
      </c>
    </row>
    <row r="14" spans="3:13" ht="24.75" customHeight="1">
      <c r="C14" s="46" t="s">
        <v>18</v>
      </c>
      <c r="D14" s="198">
        <v>0.2263888888888889</v>
      </c>
      <c r="E14" s="197">
        <f t="shared" si="0"/>
        <v>0.2423611111111111</v>
      </c>
      <c r="F14" s="59">
        <v>0.46875</v>
      </c>
      <c r="G14" s="197">
        <f t="shared" si="1"/>
        <v>0.251388888888889</v>
      </c>
      <c r="H14" s="32">
        <v>0.720138888888889</v>
      </c>
      <c r="I14" s="140">
        <v>0.7444444444444445</v>
      </c>
      <c r="J14" s="31">
        <f t="shared" si="2"/>
        <v>0.23447069116360458</v>
      </c>
      <c r="K14" s="32">
        <f t="shared" si="3"/>
        <v>0.14654418197725286</v>
      </c>
      <c r="L14" s="133">
        <f t="shared" si="4"/>
        <v>0.24687500000000007</v>
      </c>
      <c r="M14" s="251">
        <f t="shared" si="5"/>
        <v>0.7327209098862643</v>
      </c>
    </row>
    <row r="15" spans="3:13" ht="24.75" customHeight="1">
      <c r="C15" s="46" t="s">
        <v>5</v>
      </c>
      <c r="D15" s="198">
        <v>0.22777777777777777</v>
      </c>
      <c r="E15" s="197">
        <f t="shared" si="0"/>
        <v>0.2444444444444445</v>
      </c>
      <c r="F15" s="59">
        <v>0.47222222222222227</v>
      </c>
      <c r="G15" s="197">
        <f t="shared" si="1"/>
        <v>0.2527777777777777</v>
      </c>
      <c r="H15" s="32">
        <v>0.725</v>
      </c>
      <c r="I15" s="140">
        <v>0.7520833333333333</v>
      </c>
      <c r="J15" s="31">
        <f t="shared" si="2"/>
        <v>0.23687664041994752</v>
      </c>
      <c r="K15" s="32">
        <f t="shared" si="3"/>
        <v>0.1480479002624672</v>
      </c>
      <c r="L15" s="133">
        <f t="shared" si="4"/>
        <v>0.24861111111111112</v>
      </c>
      <c r="M15" s="251">
        <f t="shared" si="5"/>
        <v>0.740239501312336</v>
      </c>
    </row>
    <row r="16" spans="3:13" ht="24.75" customHeight="1">
      <c r="C16" s="46" t="s">
        <v>50</v>
      </c>
      <c r="D16" s="198">
        <v>0.24791666666666667</v>
      </c>
      <c r="E16" s="197">
        <f t="shared" si="0"/>
        <v>0.26388888888888884</v>
      </c>
      <c r="F16" s="62">
        <v>0.5118055555555555</v>
      </c>
      <c r="G16" s="197">
        <f t="shared" si="1"/>
        <v>0.27361111111111125</v>
      </c>
      <c r="H16" s="58">
        <v>0.7854166666666668</v>
      </c>
      <c r="I16" s="247">
        <v>0.8125</v>
      </c>
      <c r="J16" s="31">
        <f t="shared" si="2"/>
        <v>0.2559055118110236</v>
      </c>
      <c r="K16" s="32">
        <f t="shared" si="3"/>
        <v>0.15994094488188976</v>
      </c>
      <c r="L16" s="133">
        <f t="shared" si="4"/>
        <v>0.26875000000000004</v>
      </c>
      <c r="M16" s="251">
        <f t="shared" si="5"/>
        <v>0.7997047244094488</v>
      </c>
    </row>
    <row r="17" spans="3:13" ht="24.75" customHeight="1">
      <c r="C17" s="46" t="s">
        <v>111</v>
      </c>
      <c r="D17" s="198">
        <v>0.24791666666666667</v>
      </c>
      <c r="E17" s="197">
        <f t="shared" si="0"/>
        <v>0.28125</v>
      </c>
      <c r="F17" s="62">
        <v>0.5291666666666667</v>
      </c>
      <c r="G17" s="197">
        <f t="shared" si="1"/>
        <v>0.28194444444444433</v>
      </c>
      <c r="H17" s="58">
        <v>0.811111111111111</v>
      </c>
      <c r="I17" s="247">
        <v>0.8395833333333332</v>
      </c>
      <c r="J17" s="31">
        <f t="shared" si="2"/>
        <v>0.26443569553805774</v>
      </c>
      <c r="K17" s="32">
        <f t="shared" si="3"/>
        <v>0.16527230971128606</v>
      </c>
      <c r="L17" s="133">
        <f t="shared" si="4"/>
        <v>0.28159722222222217</v>
      </c>
      <c r="M17" s="251">
        <f t="shared" si="5"/>
        <v>0.8263615485564303</v>
      </c>
    </row>
    <row r="18" spans="3:13" ht="24.75" customHeight="1">
      <c r="C18" s="46" t="s">
        <v>129</v>
      </c>
      <c r="D18" s="198">
        <v>0.2548611111111111</v>
      </c>
      <c r="E18" s="197">
        <f t="shared" si="0"/>
        <v>0.28680555555555554</v>
      </c>
      <c r="F18" s="62">
        <v>0.5416666666666666</v>
      </c>
      <c r="G18" s="197">
        <f t="shared" si="1"/>
        <v>0.30138888888888893</v>
      </c>
      <c r="H18" s="58">
        <v>0.8430555555555556</v>
      </c>
      <c r="I18" s="139">
        <v>0.8715277777777778</v>
      </c>
      <c r="J18" s="31">
        <f t="shared" si="2"/>
        <v>0.2744969378827647</v>
      </c>
      <c r="K18" s="32">
        <f t="shared" si="3"/>
        <v>0.17156058617672792</v>
      </c>
      <c r="L18" s="133">
        <f t="shared" si="4"/>
        <v>0.29409722222222223</v>
      </c>
      <c r="M18" s="251">
        <f t="shared" si="5"/>
        <v>0.8578029308836397</v>
      </c>
    </row>
    <row r="19" spans="3:13" ht="24.75" customHeight="1">
      <c r="C19" s="46" t="s">
        <v>46</v>
      </c>
      <c r="D19" s="198">
        <v>0.26666666666666666</v>
      </c>
      <c r="E19" s="197">
        <f t="shared" si="0"/>
        <v>0.2888888888888889</v>
      </c>
      <c r="F19" s="62">
        <v>0.5555555555555556</v>
      </c>
      <c r="G19" s="197">
        <f t="shared" si="1"/>
        <v>0.2881944444444444</v>
      </c>
      <c r="H19" s="58">
        <v>0.84375</v>
      </c>
      <c r="I19" s="247">
        <v>0.8729166666666667</v>
      </c>
      <c r="J19" s="31">
        <f t="shared" si="2"/>
        <v>0.27493438320209973</v>
      </c>
      <c r="K19" s="32">
        <f t="shared" si="3"/>
        <v>0.17183398950131232</v>
      </c>
      <c r="L19" s="133">
        <f t="shared" si="4"/>
        <v>0.2885416666666667</v>
      </c>
      <c r="M19" s="251">
        <f t="shared" si="5"/>
        <v>0.8591699475065616</v>
      </c>
    </row>
    <row r="20" spans="3:13" ht="24.75" customHeight="1">
      <c r="C20" s="46" t="s">
        <v>101</v>
      </c>
      <c r="D20" s="198">
        <v>0.26666666666666666</v>
      </c>
      <c r="E20" s="197">
        <f t="shared" si="0"/>
        <v>0.29375</v>
      </c>
      <c r="F20" s="62">
        <v>0.5604166666666667</v>
      </c>
      <c r="G20" s="197">
        <f t="shared" si="1"/>
        <v>0.2930555555555556</v>
      </c>
      <c r="H20" s="58">
        <v>0.8534722222222223</v>
      </c>
      <c r="I20" s="247">
        <v>0.8819444444444445</v>
      </c>
      <c r="J20" s="31">
        <f t="shared" si="2"/>
        <v>0.2777777777777778</v>
      </c>
      <c r="K20" s="32">
        <f t="shared" si="3"/>
        <v>0.1736111111111111</v>
      </c>
      <c r="L20" s="133">
        <f t="shared" si="4"/>
        <v>0.2934027777777778</v>
      </c>
      <c r="M20" s="251">
        <f t="shared" si="5"/>
        <v>0.8680555555555556</v>
      </c>
    </row>
    <row r="21" spans="3:13" ht="24.75" customHeight="1">
      <c r="C21" s="46" t="s">
        <v>96</v>
      </c>
      <c r="D21" s="198">
        <v>0.26944444444444443</v>
      </c>
      <c r="E21" s="197">
        <f t="shared" si="0"/>
        <v>0.2888888888888889</v>
      </c>
      <c r="F21" s="62">
        <v>0.5583333333333333</v>
      </c>
      <c r="G21" s="197">
        <f t="shared" si="1"/>
        <v>0.2944444444444444</v>
      </c>
      <c r="H21" s="58">
        <v>0.8527777777777777</v>
      </c>
      <c r="I21" s="139">
        <v>0.8819444444444445</v>
      </c>
      <c r="J21" s="31">
        <f t="shared" si="2"/>
        <v>0.2777777777777778</v>
      </c>
      <c r="K21" s="32">
        <f t="shared" si="3"/>
        <v>0.1736111111111111</v>
      </c>
      <c r="L21" s="133">
        <f t="shared" si="4"/>
        <v>0.29166666666666663</v>
      </c>
      <c r="M21" s="251">
        <f t="shared" si="5"/>
        <v>0.8680555555555556</v>
      </c>
    </row>
    <row r="22" spans="3:13" ht="24.75" customHeight="1">
      <c r="C22" s="46" t="s">
        <v>99</v>
      </c>
      <c r="D22" s="198">
        <v>0.26944444444444443</v>
      </c>
      <c r="E22" s="197">
        <f t="shared" si="0"/>
        <v>0.29583333333333334</v>
      </c>
      <c r="F22" s="62">
        <v>0.5652777777777778</v>
      </c>
      <c r="G22" s="197">
        <f t="shared" si="1"/>
        <v>0.2958333333333334</v>
      </c>
      <c r="H22" s="58">
        <v>0.8611111111111112</v>
      </c>
      <c r="I22" s="139">
        <v>0.8881944444444444</v>
      </c>
      <c r="J22" s="31">
        <f t="shared" si="2"/>
        <v>0.27974628171478566</v>
      </c>
      <c r="K22" s="32">
        <f t="shared" si="3"/>
        <v>0.17484142607174102</v>
      </c>
      <c r="L22" s="133">
        <f t="shared" si="4"/>
        <v>0.2958333333333334</v>
      </c>
      <c r="M22" s="251">
        <f t="shared" si="5"/>
        <v>0.8742071303587051</v>
      </c>
    </row>
    <row r="23" spans="3:13" ht="24.75" customHeight="1">
      <c r="C23" s="46" t="s">
        <v>3</v>
      </c>
      <c r="D23" s="198">
        <v>0.2555555555555556</v>
      </c>
      <c r="E23" s="197">
        <f t="shared" si="0"/>
        <v>0.2972222222222222</v>
      </c>
      <c r="F23" s="62">
        <v>0.5527777777777778</v>
      </c>
      <c r="G23" s="197">
        <f t="shared" si="1"/>
        <v>0.30625</v>
      </c>
      <c r="H23" s="58">
        <v>0.8590277777777778</v>
      </c>
      <c r="I23" s="139">
        <v>0.8916666666666666</v>
      </c>
      <c r="J23" s="31">
        <f t="shared" si="2"/>
        <v>0.28083989501312334</v>
      </c>
      <c r="K23" s="32">
        <f t="shared" si="3"/>
        <v>0.17552493438320207</v>
      </c>
      <c r="L23" s="133">
        <f t="shared" si="4"/>
        <v>0.3017361111111111</v>
      </c>
      <c r="M23" s="251">
        <f t="shared" si="5"/>
        <v>0.8776246719160103</v>
      </c>
    </row>
    <row r="24" spans="3:13" ht="24.75" customHeight="1">
      <c r="C24" s="46" t="s">
        <v>38</v>
      </c>
      <c r="D24" s="198">
        <v>0.27569444444444446</v>
      </c>
      <c r="E24" s="197">
        <f t="shared" si="0"/>
        <v>0.29722222222222217</v>
      </c>
      <c r="F24" s="62">
        <v>0.5729166666666666</v>
      </c>
      <c r="G24" s="197">
        <f t="shared" si="1"/>
        <v>0.3104166666666667</v>
      </c>
      <c r="H24" s="58">
        <v>0.8833333333333333</v>
      </c>
      <c r="I24" s="247">
        <v>0.9145833333333333</v>
      </c>
      <c r="J24" s="31">
        <f t="shared" si="2"/>
        <v>0.28805774278215224</v>
      </c>
      <c r="K24" s="32">
        <f t="shared" si="3"/>
        <v>0.18003608923884515</v>
      </c>
      <c r="L24" s="133">
        <f t="shared" si="4"/>
        <v>0.3038194444444444</v>
      </c>
      <c r="M24" s="251">
        <f t="shared" si="5"/>
        <v>0.9001804461942258</v>
      </c>
    </row>
    <row r="25" spans="3:13" ht="24.75" customHeight="1">
      <c r="C25" s="46" t="s">
        <v>94</v>
      </c>
      <c r="D25" s="198">
        <v>0.28680555555555554</v>
      </c>
      <c r="E25" s="197">
        <f t="shared" si="0"/>
        <v>0.3243055555555555</v>
      </c>
      <c r="F25" s="62">
        <v>0.611111111111111</v>
      </c>
      <c r="G25" s="197">
        <f t="shared" si="1"/>
        <v>0.32777777777777795</v>
      </c>
      <c r="H25" s="58">
        <v>0.938888888888889</v>
      </c>
      <c r="I25" s="247">
        <v>0.970138888888889</v>
      </c>
      <c r="J25" s="31">
        <f t="shared" si="2"/>
        <v>0.3055555555555556</v>
      </c>
      <c r="K25" s="32">
        <f t="shared" si="3"/>
        <v>0.19097222222222224</v>
      </c>
      <c r="L25" s="133">
        <f t="shared" si="4"/>
        <v>0.32604166666666673</v>
      </c>
      <c r="M25" s="251">
        <f t="shared" si="5"/>
        <v>0.9548611111111112</v>
      </c>
    </row>
    <row r="26" spans="3:13" ht="24.75" customHeight="1">
      <c r="C26" s="46" t="s">
        <v>47</v>
      </c>
      <c r="D26" s="198">
        <v>0.28194444444444444</v>
      </c>
      <c r="E26" s="197">
        <f t="shared" si="0"/>
        <v>0.3173611111111111</v>
      </c>
      <c r="F26" s="62">
        <v>0.5993055555555555</v>
      </c>
      <c r="G26" s="197">
        <f t="shared" si="1"/>
        <v>0.345138888888889</v>
      </c>
      <c r="H26" s="163">
        <v>0.9444444444444445</v>
      </c>
      <c r="I26" s="247">
        <v>0.9736111111111111</v>
      </c>
      <c r="J26" s="31">
        <f t="shared" si="2"/>
        <v>0.30664916885389326</v>
      </c>
      <c r="K26" s="32">
        <f t="shared" si="3"/>
        <v>0.1916557305336833</v>
      </c>
      <c r="L26" s="133">
        <f t="shared" si="4"/>
        <v>0.33125000000000004</v>
      </c>
      <c r="M26" s="251">
        <f t="shared" si="5"/>
        <v>0.9582786526684164</v>
      </c>
    </row>
    <row r="27" spans="3:13" ht="24.75" customHeight="1">
      <c r="C27" s="46" t="s">
        <v>103</v>
      </c>
      <c r="D27" s="198">
        <v>0.3</v>
      </c>
      <c r="E27" s="197">
        <f t="shared" si="0"/>
        <v>0.3541666666666667</v>
      </c>
      <c r="F27" s="62">
        <v>0.6541666666666667</v>
      </c>
      <c r="G27" s="197">
        <f t="shared" si="1"/>
        <v>0.3569444444444444</v>
      </c>
      <c r="H27" s="163" t="s">
        <v>202</v>
      </c>
      <c r="I27" s="247" t="s">
        <v>200</v>
      </c>
      <c r="J27" s="31">
        <f t="shared" si="2"/>
        <v>0.3272090988626422</v>
      </c>
      <c r="K27" s="32">
        <f t="shared" si="3"/>
        <v>0.20450568678915138</v>
      </c>
      <c r="L27" s="133">
        <f t="shared" si="4"/>
        <v>0.3555555555555555</v>
      </c>
      <c r="M27" s="251">
        <f t="shared" si="5"/>
        <v>1.022528433945757</v>
      </c>
    </row>
    <row r="28" spans="3:13" ht="24" customHeight="1">
      <c r="C28" s="46" t="s">
        <v>66</v>
      </c>
      <c r="D28" s="198">
        <v>0.3277777777777778</v>
      </c>
      <c r="E28" s="197">
        <f t="shared" si="0"/>
        <v>0.3958333333333333</v>
      </c>
      <c r="F28" s="62">
        <v>0.7236111111111111</v>
      </c>
      <c r="G28" s="197">
        <f t="shared" si="1"/>
        <v>0.40208333333333324</v>
      </c>
      <c r="H28" s="163" t="s">
        <v>203</v>
      </c>
      <c r="I28" s="247" t="s">
        <v>201</v>
      </c>
      <c r="J28" s="31">
        <f t="shared" si="2"/>
        <v>0.3652668416447944</v>
      </c>
      <c r="K28" s="32">
        <f t="shared" si="3"/>
        <v>0.2282917760279965</v>
      </c>
      <c r="L28" s="133">
        <f t="shared" si="4"/>
        <v>0.3989583333333333</v>
      </c>
      <c r="M28" s="251">
        <f t="shared" si="5"/>
        <v>1.1414588801399825</v>
      </c>
    </row>
    <row r="29" spans="3:12" ht="18.75" customHeight="1">
      <c r="C29" s="104"/>
      <c r="D29" s="236"/>
      <c r="E29" s="245"/>
      <c r="F29" s="223"/>
      <c r="G29" s="245"/>
      <c r="H29" s="246"/>
      <c r="I29" s="248"/>
      <c r="J29" s="54"/>
      <c r="K29" s="55"/>
      <c r="L29" s="133"/>
    </row>
    <row r="30" spans="3:13" ht="24.75" customHeight="1" thickBot="1">
      <c r="C30" s="162" t="s">
        <v>69</v>
      </c>
      <c r="D30" s="76"/>
      <c r="E30" s="77" t="s">
        <v>207</v>
      </c>
      <c r="F30" s="154"/>
      <c r="G30" s="77"/>
      <c r="H30" s="81"/>
      <c r="I30" s="226"/>
      <c r="J30" s="77"/>
      <c r="K30" s="81"/>
      <c r="L30" s="132" t="s">
        <v>196</v>
      </c>
      <c r="M30" t="s">
        <v>195</v>
      </c>
    </row>
    <row r="31" spans="3:14" ht="26.25" customHeight="1" thickTop="1">
      <c r="C31" s="164" t="s">
        <v>54</v>
      </c>
      <c r="D31" s="238">
        <v>0.24305555555555555</v>
      </c>
      <c r="E31" s="165"/>
      <c r="F31" s="165"/>
      <c r="G31" s="165"/>
      <c r="H31" s="237"/>
      <c r="I31" s="141">
        <v>0.4381944444444445</v>
      </c>
      <c r="J31" s="37"/>
      <c r="K31" s="32">
        <f aca="true" t="shared" si="6" ref="K31:K41">(+I31/2932)*1000</f>
        <v>0.14945240260724574</v>
      </c>
      <c r="L31" s="111">
        <f aca="true" t="shared" si="7" ref="L31:L41">+K31*3</f>
        <v>0.4483572078217372</v>
      </c>
      <c r="M31" s="111">
        <f aca="true" t="shared" si="8" ref="M31:M41">+K31*5</f>
        <v>0.7472620130362286</v>
      </c>
      <c r="N31" s="111" t="s">
        <v>30</v>
      </c>
    </row>
    <row r="32" spans="3:13" ht="26.25" customHeight="1">
      <c r="C32" s="46" t="s">
        <v>148</v>
      </c>
      <c r="D32" s="198">
        <v>0.24305555555555555</v>
      </c>
      <c r="E32" s="37"/>
      <c r="F32" s="37"/>
      <c r="G32" s="37"/>
      <c r="H32" s="44"/>
      <c r="I32" s="239">
        <v>0.44166666666666665</v>
      </c>
      <c r="J32" s="37"/>
      <c r="K32" s="32">
        <f t="shared" si="6"/>
        <v>0.15063665302410187</v>
      </c>
      <c r="L32" s="111">
        <f t="shared" si="7"/>
        <v>0.4519099590723056</v>
      </c>
      <c r="M32" s="111">
        <f t="shared" si="8"/>
        <v>0.7531832651205094</v>
      </c>
    </row>
    <row r="33" spans="3:13" ht="26.25" customHeight="1">
      <c r="C33" s="46" t="s">
        <v>136</v>
      </c>
      <c r="D33" s="198">
        <v>0.2673611111111111</v>
      </c>
      <c r="E33" s="37"/>
      <c r="F33" s="37"/>
      <c r="G33" s="37"/>
      <c r="H33" s="44"/>
      <c r="I33" s="239">
        <v>0.4444444444444444</v>
      </c>
      <c r="J33" s="37"/>
      <c r="K33" s="32">
        <f t="shared" si="6"/>
        <v>0.1515840533575868</v>
      </c>
      <c r="L33" s="111">
        <f t="shared" si="7"/>
        <v>0.45475216007276037</v>
      </c>
      <c r="M33" s="111">
        <f t="shared" si="8"/>
        <v>0.7579202667879339</v>
      </c>
    </row>
    <row r="34" spans="3:13" ht="26.25" customHeight="1">
      <c r="C34" s="46" t="s">
        <v>44</v>
      </c>
      <c r="D34" s="198">
        <v>0.24305555555555555</v>
      </c>
      <c r="E34" s="37"/>
      <c r="F34" s="37"/>
      <c r="G34" s="37"/>
      <c r="H34" s="44"/>
      <c r="I34" s="239">
        <v>0.4527777777777778</v>
      </c>
      <c r="J34" s="37"/>
      <c r="K34" s="32">
        <f t="shared" si="6"/>
        <v>0.15442625435804153</v>
      </c>
      <c r="L34" s="111">
        <f t="shared" si="7"/>
        <v>0.4632787630741246</v>
      </c>
      <c r="M34" s="111">
        <f t="shared" si="8"/>
        <v>0.7721312717902076</v>
      </c>
    </row>
    <row r="35" spans="3:13" ht="26.25" customHeight="1">
      <c r="C35" s="46" t="s">
        <v>100</v>
      </c>
      <c r="D35" s="198">
        <v>0.2465277777777778</v>
      </c>
      <c r="E35" s="37"/>
      <c r="F35" s="37"/>
      <c r="G35" s="37"/>
      <c r="H35" s="44"/>
      <c r="I35" s="239">
        <v>0.4534722222222222</v>
      </c>
      <c r="J35" s="37"/>
      <c r="K35" s="32">
        <f t="shared" si="6"/>
        <v>0.15466310444141276</v>
      </c>
      <c r="L35" s="111">
        <f t="shared" si="7"/>
        <v>0.4639893133242383</v>
      </c>
      <c r="M35" s="111">
        <f t="shared" si="8"/>
        <v>0.7733155222070638</v>
      </c>
    </row>
    <row r="36" spans="3:13" ht="26.25" customHeight="1">
      <c r="C36" s="46" t="s">
        <v>45</v>
      </c>
      <c r="D36" s="198">
        <v>0.2520833333333333</v>
      </c>
      <c r="E36" s="37"/>
      <c r="F36" s="37"/>
      <c r="G36" s="37"/>
      <c r="H36" s="44"/>
      <c r="I36" s="239">
        <v>0.46388888888888885</v>
      </c>
      <c r="J36" s="37"/>
      <c r="K36" s="32">
        <f t="shared" si="6"/>
        <v>0.15821585569198118</v>
      </c>
      <c r="L36" s="111">
        <f t="shared" si="7"/>
        <v>0.4746475670759436</v>
      </c>
      <c r="M36" s="111">
        <f t="shared" si="8"/>
        <v>0.7910792784599059</v>
      </c>
    </row>
    <row r="37" spans="3:13" ht="26.25" customHeight="1">
      <c r="C37" s="46" t="s">
        <v>113</v>
      </c>
      <c r="D37" s="198">
        <v>0.2569444444444445</v>
      </c>
      <c r="E37" s="37"/>
      <c r="F37" s="37"/>
      <c r="G37" s="37"/>
      <c r="H37" s="44"/>
      <c r="I37" s="239">
        <v>0.47291666666666665</v>
      </c>
      <c r="J37" s="37"/>
      <c r="K37" s="32">
        <f t="shared" si="6"/>
        <v>0.16129490677580716</v>
      </c>
      <c r="L37" s="111">
        <f t="shared" si="7"/>
        <v>0.48388472032742147</v>
      </c>
      <c r="M37" s="111">
        <f t="shared" si="8"/>
        <v>0.8064745338790358</v>
      </c>
    </row>
    <row r="38" spans="3:13" ht="26.25" customHeight="1">
      <c r="C38" s="46" t="s">
        <v>52</v>
      </c>
      <c r="D38" s="198">
        <v>0.26458333333333334</v>
      </c>
      <c r="E38" s="37"/>
      <c r="F38" s="37"/>
      <c r="G38" s="37"/>
      <c r="H38" s="44"/>
      <c r="I38" s="239">
        <v>0.48541666666666666</v>
      </c>
      <c r="J38" s="37"/>
      <c r="K38" s="32">
        <f t="shared" si="6"/>
        <v>0.16555820827648932</v>
      </c>
      <c r="L38" s="111">
        <f t="shared" si="7"/>
        <v>0.49667462482946795</v>
      </c>
      <c r="M38" s="111">
        <f t="shared" si="8"/>
        <v>0.8277910413824465</v>
      </c>
    </row>
    <row r="39" spans="3:13" ht="26.25" customHeight="1">
      <c r="C39" s="46" t="s">
        <v>114</v>
      </c>
      <c r="D39" s="198">
        <v>0.26805555555555555</v>
      </c>
      <c r="E39" s="37"/>
      <c r="F39" s="37"/>
      <c r="G39" s="37"/>
      <c r="H39" s="44"/>
      <c r="I39" s="239">
        <v>0.50625</v>
      </c>
      <c r="J39" s="37"/>
      <c r="K39" s="32">
        <f t="shared" si="6"/>
        <v>0.17266371077762618</v>
      </c>
      <c r="L39" s="111">
        <f t="shared" si="7"/>
        <v>0.5179911323328785</v>
      </c>
      <c r="M39" s="111">
        <f t="shared" si="8"/>
        <v>0.863318553888131</v>
      </c>
    </row>
    <row r="40" spans="3:13" ht="26.25" customHeight="1">
      <c r="C40" s="46" t="s">
        <v>98</v>
      </c>
      <c r="D40" s="198">
        <v>0.29583333333333334</v>
      </c>
      <c r="E40" s="37"/>
      <c r="F40" s="37"/>
      <c r="G40" s="37"/>
      <c r="H40" s="44"/>
      <c r="I40" s="239">
        <v>0.54375</v>
      </c>
      <c r="J40" s="37"/>
      <c r="K40" s="32">
        <f t="shared" si="6"/>
        <v>0.18545361527967255</v>
      </c>
      <c r="L40" s="111">
        <f t="shared" si="7"/>
        <v>0.5563608458390177</v>
      </c>
      <c r="M40" s="111">
        <f t="shared" si="8"/>
        <v>0.9272680763983627</v>
      </c>
    </row>
    <row r="41" spans="3:13" ht="24.75" customHeight="1" thickBot="1">
      <c r="C41" s="167" t="s">
        <v>95</v>
      </c>
      <c r="D41" s="264">
        <v>0.31527777777777777</v>
      </c>
      <c r="E41" s="67"/>
      <c r="F41" s="67"/>
      <c r="G41" s="67"/>
      <c r="H41" s="265"/>
      <c r="I41" s="249">
        <v>0.5694444444444444</v>
      </c>
      <c r="J41" s="67"/>
      <c r="K41" s="243">
        <f t="shared" si="6"/>
        <v>0.19421706836440805</v>
      </c>
      <c r="L41" s="111">
        <f t="shared" si="7"/>
        <v>0.5826512050932242</v>
      </c>
      <c r="M41" s="111">
        <f t="shared" si="8"/>
        <v>0.9710853418220402</v>
      </c>
    </row>
  </sheetData>
  <sheetProtection/>
  <printOptions/>
  <pageMargins left="0.5" right="0.5" top="0.5" bottom="0.5" header="0.5" footer="0.5"/>
  <pageSetup fitToHeight="1" fitToWidth="1" orientation="portrait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6:F29"/>
  <sheetViews>
    <sheetView zoomScalePageLayoutView="0" workbookViewId="0" topLeftCell="A6">
      <selection activeCell="H27" sqref="H27"/>
    </sheetView>
  </sheetViews>
  <sheetFormatPr defaultColWidth="11.00390625" defaultRowHeight="15.75"/>
  <cols>
    <col min="1" max="1" width="4.75390625" style="0" customWidth="1"/>
    <col min="2" max="2" width="19.25390625" style="0" customWidth="1"/>
    <col min="3" max="3" width="16.25390625" style="0" customWidth="1"/>
    <col min="4" max="4" width="11.00390625" style="38" customWidth="1"/>
    <col min="5" max="5" width="12.625" style="0" customWidth="1"/>
  </cols>
  <sheetData>
    <row r="5" ht="16.5" thickBot="1"/>
    <row r="6" spans="2:5" ht="18" customHeight="1">
      <c r="B6" s="66" t="s">
        <v>208</v>
      </c>
      <c r="C6" s="26" t="s">
        <v>24</v>
      </c>
      <c r="D6" s="87" t="s">
        <v>30</v>
      </c>
      <c r="E6" s="16"/>
    </row>
    <row r="7" spans="2:5" ht="15.75">
      <c r="B7" s="17" t="s">
        <v>30</v>
      </c>
      <c r="D7" s="88"/>
      <c r="E7" s="18"/>
    </row>
    <row r="8" spans="2:5" ht="27.75" customHeight="1" thickBot="1">
      <c r="B8" s="7" t="s">
        <v>81</v>
      </c>
      <c r="C8" s="2" t="s">
        <v>209</v>
      </c>
      <c r="D8" s="89"/>
      <c r="E8" s="19"/>
    </row>
    <row r="9" spans="2:5" ht="16.5" thickTop="1">
      <c r="B9" s="45" t="s">
        <v>82</v>
      </c>
      <c r="C9" s="23" t="s">
        <v>32</v>
      </c>
      <c r="D9" s="25" t="s">
        <v>33</v>
      </c>
      <c r="E9" s="24" t="s">
        <v>12</v>
      </c>
    </row>
    <row r="10" spans="2:6" ht="29.25" customHeight="1">
      <c r="B10" s="46" t="s">
        <v>36</v>
      </c>
      <c r="C10" s="37">
        <v>0.25277777777777777</v>
      </c>
      <c r="D10" s="39">
        <v>0.4909722222222222</v>
      </c>
      <c r="E10" s="58">
        <f>(+D10/3000)*1000</f>
        <v>0.1636574074074074</v>
      </c>
      <c r="F10" s="133">
        <f aca="true" t="shared" si="0" ref="F10:F27">+E10*4</f>
        <v>0.6546296296296296</v>
      </c>
    </row>
    <row r="11" spans="2:6" ht="29.25" customHeight="1">
      <c r="B11" s="46" t="s">
        <v>31</v>
      </c>
      <c r="C11" s="37">
        <v>0.2569444444444445</v>
      </c>
      <c r="D11" s="39">
        <v>0.4986111111111111</v>
      </c>
      <c r="E11" s="58">
        <f aca="true" t="shared" si="1" ref="E11:E21">(+D11/3000)*1000</f>
        <v>0.16620370370370371</v>
      </c>
      <c r="F11" s="133">
        <f t="shared" si="0"/>
        <v>0.6648148148148149</v>
      </c>
    </row>
    <row r="12" spans="2:6" ht="29.25" customHeight="1">
      <c r="B12" s="46" t="s">
        <v>57</v>
      </c>
      <c r="C12" s="37">
        <v>0.2569444444444445</v>
      </c>
      <c r="D12" s="39">
        <v>0.5034722222222222</v>
      </c>
      <c r="E12" s="58">
        <f t="shared" si="1"/>
        <v>0.16782407407407407</v>
      </c>
      <c r="F12" s="133">
        <f t="shared" si="0"/>
        <v>0.6712962962962963</v>
      </c>
    </row>
    <row r="13" spans="2:6" ht="29.25" customHeight="1">
      <c r="B13" s="46" t="s">
        <v>86</v>
      </c>
      <c r="C13" s="37">
        <v>0.26805555555555555</v>
      </c>
      <c r="D13" s="39">
        <v>0.5298611111111111</v>
      </c>
      <c r="E13" s="58">
        <f t="shared" si="1"/>
        <v>0.17662037037037037</v>
      </c>
      <c r="F13" s="133">
        <f t="shared" si="0"/>
        <v>0.7064814814814815</v>
      </c>
    </row>
    <row r="14" spans="2:6" ht="29.25" customHeight="1">
      <c r="B14" s="46" t="s">
        <v>87</v>
      </c>
      <c r="C14" s="37">
        <v>0.27569444444444446</v>
      </c>
      <c r="D14" s="39">
        <v>0.5319444444444444</v>
      </c>
      <c r="E14" s="58">
        <f t="shared" si="1"/>
        <v>0.17731481481481481</v>
      </c>
      <c r="F14" s="133">
        <f t="shared" si="0"/>
        <v>0.7092592592592593</v>
      </c>
    </row>
    <row r="15" spans="2:6" ht="29.25" customHeight="1">
      <c r="B15" s="46" t="s">
        <v>190</v>
      </c>
      <c r="C15" s="37">
        <v>0.29097222222222224</v>
      </c>
      <c r="D15" s="40">
        <v>0.5416666666666666</v>
      </c>
      <c r="E15" s="58">
        <f t="shared" si="1"/>
        <v>0.18055555555555555</v>
      </c>
      <c r="F15" s="133">
        <f t="shared" si="0"/>
        <v>0.7222222222222222</v>
      </c>
    </row>
    <row r="16" spans="2:6" ht="29.25" customHeight="1">
      <c r="B16" s="46" t="s">
        <v>1</v>
      </c>
      <c r="C16" s="37">
        <v>0.2847222222222222</v>
      </c>
      <c r="D16" s="40">
        <v>0.545138888888889</v>
      </c>
      <c r="E16" s="58">
        <f t="shared" si="1"/>
        <v>0.18171296296296297</v>
      </c>
      <c r="F16" s="133">
        <f t="shared" si="0"/>
        <v>0.7268518518518519</v>
      </c>
    </row>
    <row r="17" spans="2:6" ht="29.25" customHeight="1">
      <c r="B17" s="46" t="s">
        <v>154</v>
      </c>
      <c r="C17" s="37">
        <v>0.29097222222222224</v>
      </c>
      <c r="D17" s="39">
        <v>0.5472222222222222</v>
      </c>
      <c r="E17" s="58">
        <f t="shared" si="1"/>
        <v>0.18240740740740738</v>
      </c>
      <c r="F17" s="133">
        <f t="shared" si="0"/>
        <v>0.7296296296296295</v>
      </c>
    </row>
    <row r="18" spans="2:6" ht="29.25" customHeight="1">
      <c r="B18" s="46" t="s">
        <v>188</v>
      </c>
      <c r="C18" s="37">
        <v>0.28402777777777777</v>
      </c>
      <c r="D18" s="39">
        <v>0.548611111111111</v>
      </c>
      <c r="E18" s="58">
        <f t="shared" si="1"/>
        <v>0.18287037037037035</v>
      </c>
      <c r="F18" s="133">
        <f t="shared" si="0"/>
        <v>0.7314814814814814</v>
      </c>
    </row>
    <row r="19" spans="2:6" ht="29.25" customHeight="1">
      <c r="B19" s="252" t="s">
        <v>90</v>
      </c>
      <c r="C19" s="253">
        <v>0.2881944444444445</v>
      </c>
      <c r="D19" s="254">
        <v>0.5493055555555556</v>
      </c>
      <c r="E19" s="255">
        <f t="shared" si="1"/>
        <v>0.18310185185185185</v>
      </c>
      <c r="F19" s="133">
        <f t="shared" si="0"/>
        <v>0.7324074074074074</v>
      </c>
    </row>
    <row r="20" spans="2:6" ht="29.25" customHeight="1">
      <c r="B20" s="53" t="s">
        <v>141</v>
      </c>
      <c r="C20" s="56">
        <v>0.29097222222222224</v>
      </c>
      <c r="D20" s="103">
        <v>0.55</v>
      </c>
      <c r="E20" s="58">
        <f t="shared" si="1"/>
        <v>0.18333333333333335</v>
      </c>
      <c r="F20" s="133">
        <f t="shared" si="0"/>
        <v>0.7333333333333334</v>
      </c>
    </row>
    <row r="21" spans="2:6" ht="29.25" customHeight="1" thickBot="1">
      <c r="B21" s="167" t="s">
        <v>105</v>
      </c>
      <c r="C21" s="67">
        <v>0.29097222222222224</v>
      </c>
      <c r="D21" s="96">
        <v>0.5638888888888889</v>
      </c>
      <c r="E21" s="69">
        <f t="shared" si="1"/>
        <v>0.18796296296296297</v>
      </c>
      <c r="F21" s="133">
        <f t="shared" si="0"/>
        <v>0.7518518518518519</v>
      </c>
    </row>
    <row r="22" spans="2:6" ht="29.25" customHeight="1">
      <c r="B22" s="53" t="s">
        <v>41</v>
      </c>
      <c r="C22" s="56">
        <v>0.2881944444444445</v>
      </c>
      <c r="D22" s="103">
        <v>0.575</v>
      </c>
      <c r="E22" s="58">
        <f aca="true" t="shared" si="2" ref="E22:E27">(+D22/3000)*1000</f>
        <v>0.19166666666666665</v>
      </c>
      <c r="F22" s="133">
        <f t="shared" si="0"/>
        <v>0.7666666666666666</v>
      </c>
    </row>
    <row r="23" spans="2:6" ht="29.25" customHeight="1">
      <c r="B23" s="46" t="s">
        <v>106</v>
      </c>
      <c r="C23" s="37">
        <v>0.29930555555555555</v>
      </c>
      <c r="D23" s="40">
        <v>0.5805555555555556</v>
      </c>
      <c r="E23" s="58">
        <f t="shared" si="2"/>
        <v>0.19351851851851853</v>
      </c>
      <c r="F23" s="133">
        <f t="shared" si="0"/>
        <v>0.7740740740740741</v>
      </c>
    </row>
    <row r="24" spans="2:6" ht="29.25" customHeight="1">
      <c r="B24" s="46" t="s">
        <v>108</v>
      </c>
      <c r="C24" s="37">
        <v>0.29791666666666666</v>
      </c>
      <c r="D24" s="39">
        <v>0.5930555555555556</v>
      </c>
      <c r="E24" s="58">
        <f t="shared" si="2"/>
        <v>0.19768518518518519</v>
      </c>
      <c r="F24" s="133">
        <f t="shared" si="0"/>
        <v>0.7907407407407407</v>
      </c>
    </row>
    <row r="25" spans="2:6" ht="29.25" customHeight="1">
      <c r="B25" s="46" t="s">
        <v>37</v>
      </c>
      <c r="C25" s="37">
        <v>0.30416666666666664</v>
      </c>
      <c r="D25" s="40">
        <v>0.6</v>
      </c>
      <c r="E25" s="58">
        <f t="shared" si="2"/>
        <v>0.19999999999999998</v>
      </c>
      <c r="F25" s="133">
        <f t="shared" si="0"/>
        <v>0.7999999999999999</v>
      </c>
    </row>
    <row r="26" spans="2:6" ht="29.25" customHeight="1">
      <c r="B26" s="46" t="s">
        <v>142</v>
      </c>
      <c r="C26" s="37">
        <v>0.3326388888888889</v>
      </c>
      <c r="D26" s="39">
        <v>0.6465277777777778</v>
      </c>
      <c r="E26" s="58">
        <f t="shared" si="2"/>
        <v>0.2155092592592593</v>
      </c>
      <c r="F26" s="133">
        <f t="shared" si="0"/>
        <v>0.8620370370370372</v>
      </c>
    </row>
    <row r="27" spans="2:6" ht="29.25" customHeight="1" thickBot="1">
      <c r="B27" s="167" t="s">
        <v>56</v>
      </c>
      <c r="C27" s="67">
        <v>0.3527777777777778</v>
      </c>
      <c r="D27" s="168">
        <v>0.6805555555555555</v>
      </c>
      <c r="E27" s="69">
        <f t="shared" si="2"/>
        <v>0.22685185185185183</v>
      </c>
      <c r="F27" s="133">
        <f t="shared" si="0"/>
        <v>0.9074074074074073</v>
      </c>
    </row>
    <row r="28" ht="15.75">
      <c r="C28" s="38"/>
    </row>
    <row r="29" ht="15.75">
      <c r="C29" s="38"/>
    </row>
  </sheetData>
  <sheetProtection/>
  <printOptions/>
  <pageMargins left="0.5" right="0.5" top="0.5" bottom="0.5" header="0.5" footer="0.5"/>
  <pageSetup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6:L38"/>
  <sheetViews>
    <sheetView zoomScalePageLayoutView="0" workbookViewId="0" topLeftCell="C1">
      <selection activeCell="L7" sqref="L7"/>
    </sheetView>
  </sheetViews>
  <sheetFormatPr defaultColWidth="11.00390625" defaultRowHeight="15.75"/>
  <cols>
    <col min="1" max="2" width="5.75390625" style="0" customWidth="1"/>
    <col min="3" max="3" width="18.50390625" style="0" customWidth="1"/>
    <col min="4" max="4" width="12.625" style="0" customWidth="1"/>
    <col min="5" max="5" width="10.00390625" style="0" customWidth="1"/>
    <col min="6" max="6" width="11.125" style="0" customWidth="1"/>
    <col min="7" max="7" width="10.00390625" style="0" customWidth="1"/>
    <col min="8" max="8" width="11.00390625" style="0" customWidth="1"/>
    <col min="9" max="9" width="12.625" style="38" customWidth="1"/>
    <col min="10" max="10" width="10.125" style="0" customWidth="1"/>
    <col min="11" max="11" width="12.50390625" style="0" customWidth="1"/>
  </cols>
  <sheetData>
    <row r="5" ht="16.5" thickBot="1"/>
    <row r="6" spans="3:11" ht="21" customHeight="1">
      <c r="C6" s="15" t="s">
        <v>83</v>
      </c>
      <c r="D6" s="26" t="s">
        <v>27</v>
      </c>
      <c r="E6" s="26"/>
      <c r="F6" s="26"/>
      <c r="G6" s="26"/>
      <c r="H6" s="5"/>
      <c r="I6" s="87" t="s">
        <v>30</v>
      </c>
      <c r="J6" s="26"/>
      <c r="K6" s="16"/>
    </row>
    <row r="7" spans="3:12" ht="21" customHeight="1">
      <c r="C7" s="17" t="s">
        <v>28</v>
      </c>
      <c r="D7" s="1" t="s">
        <v>6</v>
      </c>
      <c r="E7" s="1"/>
      <c r="F7" s="1"/>
      <c r="G7" s="1"/>
      <c r="H7" s="6"/>
      <c r="I7" s="88"/>
      <c r="J7" s="1"/>
      <c r="K7" s="18"/>
      <c r="L7" s="178" t="s">
        <v>120</v>
      </c>
    </row>
    <row r="8" spans="3:12" ht="19.5" customHeight="1" thickBot="1">
      <c r="C8" s="7" t="s">
        <v>30</v>
      </c>
      <c r="D8" s="2" t="s">
        <v>42</v>
      </c>
      <c r="E8" s="2"/>
      <c r="F8" s="2" t="s">
        <v>30</v>
      </c>
      <c r="G8" s="110" t="s">
        <v>53</v>
      </c>
      <c r="H8" s="8"/>
      <c r="I8" s="89"/>
      <c r="J8" s="2"/>
      <c r="K8" s="19"/>
      <c r="L8" s="178" t="s">
        <v>121</v>
      </c>
    </row>
    <row r="9" spans="3:12" ht="21.75" customHeight="1" thickTop="1">
      <c r="C9" s="9" t="s">
        <v>30</v>
      </c>
      <c r="D9" s="23" t="s">
        <v>32</v>
      </c>
      <c r="E9" s="27" t="s">
        <v>7</v>
      </c>
      <c r="F9" s="27" t="s">
        <v>9</v>
      </c>
      <c r="G9" s="42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178" t="s">
        <v>122</v>
      </c>
    </row>
    <row r="10" spans="3:12" ht="24.75" customHeight="1">
      <c r="C10" s="28" t="s">
        <v>4</v>
      </c>
      <c r="D10" s="72">
        <v>0.20069444444444443</v>
      </c>
      <c r="E10" s="31">
        <f aca="true" t="shared" si="0" ref="E10:E15">+F10-D10</f>
        <v>0.21597222222222226</v>
      </c>
      <c r="F10" s="59">
        <v>0.4166666666666667</v>
      </c>
      <c r="G10" s="31">
        <f aca="true" t="shared" si="1" ref="G10:G15">+H10-F10</f>
        <v>0.2277777777777778</v>
      </c>
      <c r="H10" s="32">
        <v>0.6444444444444445</v>
      </c>
      <c r="I10" s="40">
        <v>0.6618055555555555</v>
      </c>
      <c r="J10" s="31">
        <f aca="true" t="shared" si="2" ref="J10:J15">AVERAGE(G10,E10,D10)</f>
        <v>0.21481481481481482</v>
      </c>
      <c r="K10" s="32">
        <f aca="true" t="shared" si="3" ref="K10:K15">(+I10/5000)*1000</f>
        <v>0.13236111111111112</v>
      </c>
      <c r="L10" s="111">
        <f aca="true" t="shared" si="4" ref="L10:L15">AVERAGE(G10,E10)</f>
        <v>0.22187500000000004</v>
      </c>
    </row>
    <row r="11" spans="3:12" ht="24.75" customHeight="1">
      <c r="C11" s="28" t="s">
        <v>43</v>
      </c>
      <c r="D11" s="37">
        <v>0.2111111111111111</v>
      </c>
      <c r="E11" s="31">
        <f t="shared" si="0"/>
        <v>0.2270833333333334</v>
      </c>
      <c r="F11" s="59">
        <v>0.4381944444444445</v>
      </c>
      <c r="G11" s="31">
        <f t="shared" si="1"/>
        <v>0.2409722222222222</v>
      </c>
      <c r="H11" s="32">
        <v>0.6791666666666667</v>
      </c>
      <c r="I11" s="39">
        <v>0.6972222222222223</v>
      </c>
      <c r="J11" s="31">
        <f t="shared" si="2"/>
        <v>0.2263888888888889</v>
      </c>
      <c r="K11" s="32">
        <f t="shared" si="3"/>
        <v>0.13944444444444445</v>
      </c>
      <c r="L11" s="111">
        <f t="shared" si="4"/>
        <v>0.23402777777777778</v>
      </c>
    </row>
    <row r="12" spans="3:12" ht="24.75" customHeight="1">
      <c r="C12" s="28" t="s">
        <v>51</v>
      </c>
      <c r="D12" s="37">
        <v>0.21805555555555556</v>
      </c>
      <c r="E12" s="31">
        <f t="shared" si="0"/>
        <v>0.23680555555555555</v>
      </c>
      <c r="F12" s="59">
        <v>0.4548611111111111</v>
      </c>
      <c r="G12" s="31">
        <f t="shared" si="1"/>
        <v>0.2541666666666666</v>
      </c>
      <c r="H12" s="32">
        <v>0.7090277777777777</v>
      </c>
      <c r="I12" s="39">
        <v>0.7270833333333333</v>
      </c>
      <c r="J12" s="31">
        <f t="shared" si="2"/>
        <v>0.23634259259259258</v>
      </c>
      <c r="K12" s="32">
        <f t="shared" si="3"/>
        <v>0.14541666666666667</v>
      </c>
      <c r="L12" s="111">
        <f t="shared" si="4"/>
        <v>0.24548611111111107</v>
      </c>
    </row>
    <row r="13" spans="3:12" ht="24.75" customHeight="1">
      <c r="C13" s="28" t="s">
        <v>19</v>
      </c>
      <c r="D13" s="37">
        <v>0.2222222222222222</v>
      </c>
      <c r="E13" s="31">
        <f t="shared" si="0"/>
        <v>0.25000000000000006</v>
      </c>
      <c r="F13" s="59">
        <v>0.47222222222222227</v>
      </c>
      <c r="G13" s="31">
        <f t="shared" si="1"/>
        <v>0.25347222222222227</v>
      </c>
      <c r="H13" s="32">
        <v>0.7256944444444445</v>
      </c>
      <c r="I13" s="39">
        <v>0.7451388888888889</v>
      </c>
      <c r="J13" s="31">
        <f t="shared" si="2"/>
        <v>0.24189814814814817</v>
      </c>
      <c r="K13" s="32">
        <f t="shared" si="3"/>
        <v>0.1490277777777778</v>
      </c>
      <c r="L13" s="111">
        <f t="shared" si="4"/>
        <v>0.25173611111111116</v>
      </c>
    </row>
    <row r="14" spans="3:12" ht="24.75" customHeight="1">
      <c r="C14" s="28" t="s">
        <v>18</v>
      </c>
      <c r="D14" s="37">
        <v>0.22708333333333333</v>
      </c>
      <c r="E14" s="31">
        <f t="shared" si="0"/>
        <v>0.2583333333333333</v>
      </c>
      <c r="F14" s="59">
        <v>0.48541666666666666</v>
      </c>
      <c r="G14" s="31">
        <f t="shared" si="1"/>
        <v>0.26944444444444443</v>
      </c>
      <c r="H14" s="32">
        <v>0.7548611111111111</v>
      </c>
      <c r="I14" s="39">
        <v>0.7756944444444445</v>
      </c>
      <c r="J14" s="31">
        <f t="shared" si="2"/>
        <v>0.2516203703703703</v>
      </c>
      <c r="K14" s="32">
        <f t="shared" si="3"/>
        <v>0.1551388888888889</v>
      </c>
      <c r="L14" s="111">
        <f t="shared" si="4"/>
        <v>0.26388888888888884</v>
      </c>
    </row>
    <row r="15" spans="3:12" ht="24.75" customHeight="1">
      <c r="C15" s="28" t="s">
        <v>5</v>
      </c>
      <c r="D15" s="37">
        <v>0.22708333333333333</v>
      </c>
      <c r="E15" s="31">
        <f t="shared" si="0"/>
        <v>0.2597222222222222</v>
      </c>
      <c r="F15" s="59">
        <v>0.48680555555555555</v>
      </c>
      <c r="G15" s="31">
        <f t="shared" si="1"/>
        <v>0.27291666666666675</v>
      </c>
      <c r="H15" s="32">
        <v>0.7597222222222223</v>
      </c>
      <c r="I15" s="39">
        <v>0.7875</v>
      </c>
      <c r="J15" s="31">
        <f t="shared" si="2"/>
        <v>0.2532407407407407</v>
      </c>
      <c r="K15" s="32">
        <f t="shared" si="3"/>
        <v>0.1575</v>
      </c>
      <c r="L15" s="111">
        <f t="shared" si="4"/>
        <v>0.26631944444444444</v>
      </c>
    </row>
    <row r="16" spans="3:11" ht="24.75" customHeight="1">
      <c r="C16" s="28"/>
      <c r="D16" s="37"/>
      <c r="E16" s="31"/>
      <c r="F16" s="31"/>
      <c r="G16" s="44"/>
      <c r="H16" s="34"/>
      <c r="I16" s="39"/>
      <c r="J16" s="31"/>
      <c r="K16" s="32"/>
    </row>
    <row r="17" spans="3:11" ht="24.75" customHeight="1" thickBot="1">
      <c r="C17" s="82" t="s">
        <v>93</v>
      </c>
      <c r="D17" s="76" t="s">
        <v>48</v>
      </c>
      <c r="E17" s="77" t="s">
        <v>7</v>
      </c>
      <c r="F17" s="108" t="s">
        <v>9</v>
      </c>
      <c r="G17" s="78"/>
      <c r="H17" s="79"/>
      <c r="I17" s="80" t="s">
        <v>33</v>
      </c>
      <c r="J17" s="84" t="s">
        <v>34</v>
      </c>
      <c r="K17" s="79" t="s">
        <v>12</v>
      </c>
    </row>
    <row r="18" spans="3:11" ht="24.75" customHeight="1" thickTop="1">
      <c r="C18" s="171" t="s">
        <v>3</v>
      </c>
      <c r="D18" s="56">
        <v>0.2388888888888889</v>
      </c>
      <c r="E18" s="31">
        <f aca="true" t="shared" si="5" ref="E18:E37">+F18-D18</f>
        <v>0.2597222222222222</v>
      </c>
      <c r="F18" s="57">
        <v>0.4986111111111111</v>
      </c>
      <c r="G18" s="75"/>
      <c r="H18" s="24"/>
      <c r="I18" s="60">
        <v>0.6083333333333333</v>
      </c>
      <c r="J18" s="31">
        <f aca="true" t="shared" si="6" ref="J18:J37">AVERAGE(G18,E18,D18)</f>
        <v>0.24930555555555556</v>
      </c>
      <c r="K18" s="32">
        <f aca="true" t="shared" si="7" ref="K18:K37">(+I18/4000)*1000</f>
        <v>0.15208333333333332</v>
      </c>
    </row>
    <row r="19" spans="3:11" ht="24.75" customHeight="1">
      <c r="C19" s="169" t="s">
        <v>67</v>
      </c>
      <c r="D19" s="37">
        <v>0.25069444444444444</v>
      </c>
      <c r="E19" s="31">
        <f t="shared" si="5"/>
        <v>0.26249999999999996</v>
      </c>
      <c r="F19" s="31">
        <v>0.5131944444444444</v>
      </c>
      <c r="G19" s="44"/>
      <c r="H19" s="34"/>
      <c r="I19" s="39">
        <v>0.6173611111111111</v>
      </c>
      <c r="J19" s="31">
        <f t="shared" si="6"/>
        <v>0.2565972222222222</v>
      </c>
      <c r="K19" s="32">
        <f t="shared" si="7"/>
        <v>0.15434027777777778</v>
      </c>
    </row>
    <row r="20" spans="3:11" ht="24.75" customHeight="1">
      <c r="C20" s="169" t="s">
        <v>44</v>
      </c>
      <c r="D20" s="37">
        <v>0.25069444444444444</v>
      </c>
      <c r="E20" s="31">
        <f t="shared" si="5"/>
        <v>0.26388888888888884</v>
      </c>
      <c r="F20" s="31">
        <v>0.5145833333333333</v>
      </c>
      <c r="G20" s="44"/>
      <c r="H20" s="34"/>
      <c r="I20" s="39">
        <v>0.6256944444444444</v>
      </c>
      <c r="J20" s="31">
        <f t="shared" si="6"/>
        <v>0.25729166666666664</v>
      </c>
      <c r="K20" s="32">
        <f t="shared" si="7"/>
        <v>0.1564236111111111</v>
      </c>
    </row>
    <row r="21" spans="3:11" ht="24.75" customHeight="1">
      <c r="C21" s="28" t="s">
        <v>50</v>
      </c>
      <c r="D21" s="37">
        <v>0.24097222222222223</v>
      </c>
      <c r="E21" s="31">
        <f t="shared" si="5"/>
        <v>0.273611111111111</v>
      </c>
      <c r="F21" s="31">
        <v>0.5145833333333333</v>
      </c>
      <c r="G21" s="44"/>
      <c r="H21" s="34"/>
      <c r="I21" s="39">
        <v>0.6263888888888889</v>
      </c>
      <c r="J21" s="31">
        <f t="shared" si="6"/>
        <v>0.25729166666666664</v>
      </c>
      <c r="K21" s="32">
        <f t="shared" si="7"/>
        <v>0.15659722222222222</v>
      </c>
    </row>
    <row r="22" spans="3:11" ht="24.75" customHeight="1">
      <c r="C22" s="28" t="s">
        <v>45</v>
      </c>
      <c r="D22" s="37">
        <v>0.2534722222222222</v>
      </c>
      <c r="E22" s="31">
        <f t="shared" si="5"/>
        <v>0.26875000000000004</v>
      </c>
      <c r="F22" s="31">
        <v>0.5222222222222223</v>
      </c>
      <c r="G22" s="44"/>
      <c r="H22" s="34"/>
      <c r="I22" s="39">
        <v>0.6347222222222222</v>
      </c>
      <c r="J22" s="31">
        <f t="shared" si="6"/>
        <v>0.2611111111111111</v>
      </c>
      <c r="K22" s="32">
        <f t="shared" si="7"/>
        <v>0.15868055555555555</v>
      </c>
    </row>
    <row r="23" spans="3:11" ht="24.75" customHeight="1">
      <c r="C23" s="174" t="s">
        <v>100</v>
      </c>
      <c r="D23" s="37">
        <v>0.26180555555555557</v>
      </c>
      <c r="E23" s="31">
        <f t="shared" si="5"/>
        <v>0.2659722222222222</v>
      </c>
      <c r="F23" s="31">
        <v>0.5277777777777778</v>
      </c>
      <c r="G23" s="44"/>
      <c r="H23" s="34"/>
      <c r="I23" s="39">
        <v>0.6402777777777778</v>
      </c>
      <c r="J23" s="31">
        <f t="shared" si="6"/>
        <v>0.2638888888888889</v>
      </c>
      <c r="K23" s="32">
        <f t="shared" si="7"/>
        <v>0.16006944444444446</v>
      </c>
    </row>
    <row r="24" spans="3:11" ht="24.75" customHeight="1">
      <c r="C24" s="169" t="s">
        <v>99</v>
      </c>
      <c r="D24" s="37">
        <v>0.2625</v>
      </c>
      <c r="E24" s="31">
        <f t="shared" si="5"/>
        <v>0.2791666666666666</v>
      </c>
      <c r="F24" s="31">
        <v>0.5416666666666666</v>
      </c>
      <c r="G24" s="44"/>
      <c r="H24" s="34"/>
      <c r="I24" s="39">
        <v>0.6534722222222222</v>
      </c>
      <c r="J24" s="31">
        <f t="shared" si="6"/>
        <v>0.2708333333333333</v>
      </c>
      <c r="K24" s="32">
        <f t="shared" si="7"/>
        <v>0.16336805555555556</v>
      </c>
    </row>
    <row r="25" spans="3:11" ht="24.75" customHeight="1">
      <c r="C25" s="169" t="s">
        <v>25</v>
      </c>
      <c r="D25" s="37">
        <v>0.25069444444444444</v>
      </c>
      <c r="E25" s="31">
        <f t="shared" si="5"/>
        <v>0.29861111111111116</v>
      </c>
      <c r="F25" s="31">
        <v>0.5493055555555556</v>
      </c>
      <c r="G25" s="44"/>
      <c r="H25" s="34"/>
      <c r="I25" s="39">
        <v>0.6715277777777778</v>
      </c>
      <c r="J25" s="31">
        <f t="shared" si="6"/>
        <v>0.2746527777777778</v>
      </c>
      <c r="K25" s="32">
        <f t="shared" si="7"/>
        <v>0.16788194444444446</v>
      </c>
    </row>
    <row r="26" spans="3:11" ht="24.75" customHeight="1">
      <c r="C26" s="169" t="s">
        <v>46</v>
      </c>
      <c r="D26" s="37">
        <v>0.2888888888888889</v>
      </c>
      <c r="E26" s="31">
        <f t="shared" si="5"/>
        <v>0.3020833333333333</v>
      </c>
      <c r="F26" s="31">
        <v>0.5909722222222222</v>
      </c>
      <c r="G26" s="3"/>
      <c r="H26" s="11"/>
      <c r="I26" s="39">
        <v>0.7180555555555556</v>
      </c>
      <c r="J26" s="31">
        <f t="shared" si="6"/>
        <v>0.2954861111111111</v>
      </c>
      <c r="K26" s="32">
        <f t="shared" si="7"/>
        <v>0.1795138888888889</v>
      </c>
    </row>
    <row r="27" spans="3:11" ht="24.75" customHeight="1">
      <c r="C27" s="169" t="s">
        <v>94</v>
      </c>
      <c r="D27" s="37">
        <v>0.2708333333333333</v>
      </c>
      <c r="E27" s="31">
        <f t="shared" si="5"/>
        <v>0.3180555555555556</v>
      </c>
      <c r="F27" s="31">
        <v>0.5888888888888889</v>
      </c>
      <c r="G27" s="43"/>
      <c r="H27" s="34"/>
      <c r="I27" s="40">
        <v>0.7194444444444444</v>
      </c>
      <c r="J27" s="31">
        <f t="shared" si="6"/>
        <v>0.29444444444444445</v>
      </c>
      <c r="K27" s="32">
        <f t="shared" si="7"/>
        <v>0.1798611111111111</v>
      </c>
    </row>
    <row r="28" spans="3:11" ht="24.75" customHeight="1">
      <c r="C28" s="169" t="s">
        <v>101</v>
      </c>
      <c r="D28" s="37">
        <v>0.28958333333333336</v>
      </c>
      <c r="E28" s="31">
        <f t="shared" si="5"/>
        <v>0.3201388888888888</v>
      </c>
      <c r="F28" s="31">
        <v>0.6097222222222222</v>
      </c>
      <c r="G28" s="3"/>
      <c r="H28" s="11"/>
      <c r="I28" s="39">
        <v>0.7416666666666667</v>
      </c>
      <c r="J28" s="31">
        <f t="shared" si="6"/>
        <v>0.3048611111111111</v>
      </c>
      <c r="K28" s="32">
        <f t="shared" si="7"/>
        <v>0.18541666666666667</v>
      </c>
    </row>
    <row r="29" spans="3:11" ht="24.75" customHeight="1">
      <c r="C29" s="169" t="s">
        <v>38</v>
      </c>
      <c r="D29" s="37">
        <v>0.2916666666666667</v>
      </c>
      <c r="E29" s="31">
        <f t="shared" si="5"/>
        <v>0.3236111111111111</v>
      </c>
      <c r="F29" s="31">
        <v>0.6152777777777778</v>
      </c>
      <c r="G29" s="3"/>
      <c r="H29" s="11"/>
      <c r="I29" s="39">
        <v>0.7472222222222222</v>
      </c>
      <c r="J29" s="31">
        <f t="shared" si="6"/>
        <v>0.3076388888888889</v>
      </c>
      <c r="K29" s="32">
        <f t="shared" si="7"/>
        <v>0.18680555555555556</v>
      </c>
    </row>
    <row r="30" spans="3:11" ht="24.75" customHeight="1">
      <c r="C30" s="169" t="s">
        <v>52</v>
      </c>
      <c r="D30" s="51">
        <v>0.3034722222222222</v>
      </c>
      <c r="E30" s="31">
        <f t="shared" si="5"/>
        <v>0.31875000000000003</v>
      </c>
      <c r="F30" s="54">
        <v>0.6222222222222222</v>
      </c>
      <c r="G30" s="48"/>
      <c r="H30" s="49"/>
      <c r="I30" s="52">
        <v>0.7534722222222222</v>
      </c>
      <c r="J30" s="31">
        <f t="shared" si="6"/>
        <v>0.3111111111111111</v>
      </c>
      <c r="K30" s="32">
        <f t="shared" si="7"/>
        <v>0.18836805555555555</v>
      </c>
    </row>
    <row r="31" spans="3:11" ht="24.75" customHeight="1">
      <c r="C31" s="169" t="s">
        <v>96</v>
      </c>
      <c r="D31" s="51">
        <v>0.2902777777777778</v>
      </c>
      <c r="E31" s="31">
        <f t="shared" si="5"/>
        <v>0.33888888888888885</v>
      </c>
      <c r="F31" s="54">
        <v>0.6291666666666667</v>
      </c>
      <c r="G31" s="48"/>
      <c r="H31" s="49"/>
      <c r="I31" s="52">
        <v>0.7645833333333334</v>
      </c>
      <c r="J31" s="31">
        <f t="shared" si="6"/>
        <v>0.3145833333333333</v>
      </c>
      <c r="K31" s="32">
        <f t="shared" si="7"/>
        <v>0.19114583333333335</v>
      </c>
    </row>
    <row r="32" spans="3:11" ht="24.75" customHeight="1">
      <c r="C32" s="169" t="s">
        <v>47</v>
      </c>
      <c r="D32" s="51">
        <v>0.30069444444444443</v>
      </c>
      <c r="E32" s="31">
        <f t="shared" si="5"/>
        <v>0.33749999999999997</v>
      </c>
      <c r="F32" s="54">
        <v>0.6381944444444444</v>
      </c>
      <c r="G32" s="48"/>
      <c r="H32" s="49"/>
      <c r="I32" s="52">
        <v>0.7770833333333332</v>
      </c>
      <c r="J32" s="31">
        <f t="shared" si="6"/>
        <v>0.3190972222222222</v>
      </c>
      <c r="K32" s="32">
        <f t="shared" si="7"/>
        <v>0.1942708333333333</v>
      </c>
    </row>
    <row r="33" spans="3:11" ht="24.75" customHeight="1">
      <c r="C33" s="169" t="s">
        <v>97</v>
      </c>
      <c r="D33" s="51">
        <v>0.30833333333333335</v>
      </c>
      <c r="E33" s="31">
        <f t="shared" si="5"/>
        <v>0.3388888888888889</v>
      </c>
      <c r="F33" s="54">
        <v>0.6472222222222223</v>
      </c>
      <c r="G33" s="48"/>
      <c r="H33" s="49"/>
      <c r="I33" s="52">
        <v>0.7840277777777778</v>
      </c>
      <c r="J33" s="31">
        <f t="shared" si="6"/>
        <v>0.3236111111111111</v>
      </c>
      <c r="K33" s="32">
        <f t="shared" si="7"/>
        <v>0.19600694444444444</v>
      </c>
    </row>
    <row r="34" spans="3:11" ht="24.75" customHeight="1">
      <c r="C34" s="169" t="s">
        <v>98</v>
      </c>
      <c r="D34" s="51">
        <v>0.2625</v>
      </c>
      <c r="E34" s="31">
        <f t="shared" si="5"/>
        <v>0.3958333333333333</v>
      </c>
      <c r="F34" s="54">
        <v>0.6583333333333333</v>
      </c>
      <c r="G34" s="94"/>
      <c r="H34" s="64"/>
      <c r="I34" s="52">
        <v>0.8076388888888889</v>
      </c>
      <c r="J34" s="31">
        <f t="shared" si="6"/>
        <v>0.32916666666666666</v>
      </c>
      <c r="K34" s="32">
        <f t="shared" si="7"/>
        <v>0.20190972222222223</v>
      </c>
    </row>
    <row r="35" spans="3:11" ht="24.75" customHeight="1">
      <c r="C35" s="169" t="s">
        <v>103</v>
      </c>
      <c r="D35" s="51">
        <v>0.3277777777777778</v>
      </c>
      <c r="E35" s="31">
        <f t="shared" si="5"/>
        <v>0.35208333333333336</v>
      </c>
      <c r="F35" s="54">
        <v>0.6798611111111111</v>
      </c>
      <c r="G35" s="48"/>
      <c r="H35" s="49"/>
      <c r="I35" s="52">
        <v>0.811111111111111</v>
      </c>
      <c r="J35" s="31">
        <f t="shared" si="6"/>
        <v>0.33993055555555557</v>
      </c>
      <c r="K35" s="32">
        <f t="shared" si="7"/>
        <v>0.20277777777777775</v>
      </c>
    </row>
    <row r="36" spans="3:11" ht="24.75" customHeight="1">
      <c r="C36" s="169" t="s">
        <v>95</v>
      </c>
      <c r="D36" s="51">
        <v>0.3680555555555556</v>
      </c>
      <c r="E36" s="31">
        <f t="shared" si="5"/>
        <v>0.42013888888888895</v>
      </c>
      <c r="F36" s="54">
        <v>0.7881944444444445</v>
      </c>
      <c r="G36" s="48"/>
      <c r="H36" s="49"/>
      <c r="I36" s="52">
        <v>0.9458333333333333</v>
      </c>
      <c r="J36" s="31">
        <f t="shared" si="6"/>
        <v>0.39409722222222227</v>
      </c>
      <c r="K36" s="32">
        <f t="shared" si="7"/>
        <v>0.23645833333333333</v>
      </c>
    </row>
    <row r="37" spans="3:11" ht="24.75" customHeight="1">
      <c r="C37" s="169" t="s">
        <v>66</v>
      </c>
      <c r="D37" s="51">
        <v>0.3729166666666666</v>
      </c>
      <c r="E37" s="31">
        <f t="shared" si="5"/>
        <v>0.41597222222222224</v>
      </c>
      <c r="F37" s="54">
        <v>0.7888888888888889</v>
      </c>
      <c r="G37" s="48"/>
      <c r="H37" s="49"/>
      <c r="I37" s="52">
        <v>0.9527777777777778</v>
      </c>
      <c r="J37" s="31">
        <f t="shared" si="6"/>
        <v>0.39444444444444443</v>
      </c>
      <c r="K37" s="32">
        <f t="shared" si="7"/>
        <v>0.23819444444444446</v>
      </c>
    </row>
    <row r="38" spans="3:11" ht="24.75" customHeight="1" thickBot="1">
      <c r="C38" s="12"/>
      <c r="D38" s="22"/>
      <c r="E38" s="21"/>
      <c r="F38" s="21"/>
      <c r="G38" s="13"/>
      <c r="H38" s="14"/>
      <c r="I38" s="90"/>
      <c r="J38" s="21"/>
      <c r="K38" s="14"/>
    </row>
  </sheetData>
  <sheetProtection/>
  <printOptions/>
  <pageMargins left="0.5" right="0.5" top="0.75" bottom="0.5" header="0.5" footer="0.5"/>
  <pageSetup fitToHeight="1" fitToWidth="1" orientation="portrait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6"/>
  <sheetViews>
    <sheetView zoomScalePageLayoutView="0" workbookViewId="0" topLeftCell="B1">
      <selection activeCell="I37" sqref="I37"/>
    </sheetView>
  </sheetViews>
  <sheetFormatPr defaultColWidth="11.00390625" defaultRowHeight="15.75"/>
  <cols>
    <col min="1" max="1" width="11.00390625" style="0" customWidth="1"/>
    <col min="2" max="2" width="4.25390625" style="0" customWidth="1"/>
    <col min="3" max="3" width="18.50390625" style="0" customWidth="1"/>
    <col min="4" max="4" width="13.875" style="0" customWidth="1"/>
    <col min="5" max="5" width="5.125" style="0" customWidth="1"/>
    <col min="6" max="6" width="3.50390625" style="0" customWidth="1"/>
    <col min="7" max="7" width="9.625" style="0" customWidth="1"/>
    <col min="8" max="8" width="11.375" style="0" customWidth="1"/>
    <col min="9" max="9" width="12.00390625" style="0" customWidth="1"/>
  </cols>
  <sheetData>
    <row r="5" ht="16.5" thickBot="1"/>
    <row r="6" spans="3:9" ht="21" customHeight="1">
      <c r="C6" s="15" t="s">
        <v>208</v>
      </c>
      <c r="D6" s="26" t="s">
        <v>20</v>
      </c>
      <c r="E6" s="26"/>
      <c r="F6" s="26"/>
      <c r="G6" s="15" t="s">
        <v>30</v>
      </c>
      <c r="H6" s="26"/>
      <c r="I6" s="16"/>
    </row>
    <row r="7" spans="3:9" ht="21" customHeight="1">
      <c r="C7" s="17" t="s">
        <v>22</v>
      </c>
      <c r="D7" s="1"/>
      <c r="E7" s="1"/>
      <c r="F7" s="1"/>
      <c r="G7" s="17"/>
      <c r="H7" s="1"/>
      <c r="I7" s="18"/>
    </row>
    <row r="8" spans="3:9" ht="19.5" customHeight="1" thickBot="1">
      <c r="C8" s="7" t="s">
        <v>30</v>
      </c>
      <c r="D8" s="2"/>
      <c r="E8" s="2"/>
      <c r="F8" s="2"/>
      <c r="G8" s="7"/>
      <c r="H8" s="2"/>
      <c r="I8" s="19"/>
    </row>
    <row r="9" spans="3:9" ht="21.75" customHeight="1" thickBot="1" thickTop="1">
      <c r="C9" s="256" t="s">
        <v>13</v>
      </c>
      <c r="D9" s="216" t="s">
        <v>210</v>
      </c>
      <c r="E9" s="257"/>
      <c r="F9" s="257"/>
      <c r="G9" s="258" t="s">
        <v>33</v>
      </c>
      <c r="H9" s="257" t="s">
        <v>211</v>
      </c>
      <c r="I9" s="259" t="s">
        <v>212</v>
      </c>
    </row>
    <row r="10" spans="3:9" ht="21.75" customHeight="1">
      <c r="C10" s="53" t="s">
        <v>4</v>
      </c>
      <c r="D10" s="56">
        <v>0.2</v>
      </c>
      <c r="E10" s="57"/>
      <c r="F10" s="57"/>
      <c r="G10" s="60">
        <v>0.525</v>
      </c>
      <c r="H10" s="58">
        <f>(+G10/4000)*1000</f>
        <v>0.13125</v>
      </c>
      <c r="I10" s="58">
        <f>+H10*5</f>
        <v>0.65625</v>
      </c>
    </row>
    <row r="11" spans="3:9" ht="21.75" customHeight="1">
      <c r="C11" s="53" t="s">
        <v>43</v>
      </c>
      <c r="D11" s="56">
        <v>0.21041666666666667</v>
      </c>
      <c r="E11" s="31"/>
      <c r="F11" s="31"/>
      <c r="G11" s="60">
        <v>0.5597222222222222</v>
      </c>
      <c r="H11" s="58">
        <f aca="true" t="shared" si="0" ref="H11:H36">(+G11/4000)*1000</f>
        <v>0.13993055555555556</v>
      </c>
      <c r="I11" s="58">
        <f aca="true" t="shared" si="1" ref="I11:I36">+H11*5</f>
        <v>0.6996527777777778</v>
      </c>
    </row>
    <row r="12" spans="3:9" ht="24.75" customHeight="1">
      <c r="C12" s="46" t="s">
        <v>51</v>
      </c>
      <c r="D12" s="37">
        <v>0.21875</v>
      </c>
      <c r="E12" s="31"/>
      <c r="F12" s="31"/>
      <c r="G12" s="39">
        <v>0.5805555555555556</v>
      </c>
      <c r="H12" s="58">
        <f t="shared" si="0"/>
        <v>0.1451388888888889</v>
      </c>
      <c r="I12" s="58">
        <f t="shared" si="1"/>
        <v>0.7256944444444445</v>
      </c>
    </row>
    <row r="13" spans="3:9" ht="24.75" customHeight="1">
      <c r="C13" s="46" t="s">
        <v>18</v>
      </c>
      <c r="D13" s="37">
        <v>0.22916666666666666</v>
      </c>
      <c r="E13" s="31"/>
      <c r="F13" s="31"/>
      <c r="G13" s="39">
        <v>0.5902777777777778</v>
      </c>
      <c r="H13" s="58">
        <f t="shared" si="0"/>
        <v>0.14756944444444445</v>
      </c>
      <c r="I13" s="58">
        <f t="shared" si="1"/>
        <v>0.7378472222222222</v>
      </c>
    </row>
    <row r="14" spans="3:9" ht="24.75" customHeight="1">
      <c r="C14" s="46" t="s">
        <v>19</v>
      </c>
      <c r="D14" s="37">
        <v>0.2263888888888889</v>
      </c>
      <c r="E14" s="31"/>
      <c r="F14" s="31"/>
      <c r="G14" s="39">
        <v>0.5923611111111111</v>
      </c>
      <c r="H14" s="58">
        <f t="shared" si="0"/>
        <v>0.14809027777777778</v>
      </c>
      <c r="I14" s="58">
        <f t="shared" si="1"/>
        <v>0.7404513888888888</v>
      </c>
    </row>
    <row r="15" spans="3:9" ht="24.75" customHeight="1">
      <c r="C15" s="104" t="s">
        <v>54</v>
      </c>
      <c r="D15" s="37">
        <v>0.2347222222222222</v>
      </c>
      <c r="E15" s="31"/>
      <c r="F15" s="31"/>
      <c r="G15" s="39">
        <v>0.59375</v>
      </c>
      <c r="H15" s="58">
        <f t="shared" si="0"/>
        <v>0.1484375</v>
      </c>
      <c r="I15" s="58">
        <f t="shared" si="1"/>
        <v>0.7421875</v>
      </c>
    </row>
    <row r="16" spans="3:9" ht="24.75" customHeight="1">
      <c r="C16" s="46" t="s">
        <v>5</v>
      </c>
      <c r="D16" s="37">
        <v>0.23194444444444443</v>
      </c>
      <c r="E16" s="31"/>
      <c r="F16" s="31"/>
      <c r="G16" s="39">
        <v>0.6055555555555555</v>
      </c>
      <c r="H16" s="58">
        <f t="shared" si="0"/>
        <v>0.15138888888888888</v>
      </c>
      <c r="I16" s="58">
        <f t="shared" si="1"/>
        <v>0.7569444444444444</v>
      </c>
    </row>
    <row r="17" spans="3:9" ht="24.75" customHeight="1">
      <c r="C17" s="46" t="s">
        <v>44</v>
      </c>
      <c r="D17" s="37">
        <v>0.24027777777777778</v>
      </c>
      <c r="E17" s="31"/>
      <c r="F17" s="31"/>
      <c r="G17" s="39">
        <v>0.6097222222222222</v>
      </c>
      <c r="H17" s="58">
        <f t="shared" si="0"/>
        <v>0.15243055555555554</v>
      </c>
      <c r="I17" s="58">
        <f t="shared" si="1"/>
        <v>0.7621527777777777</v>
      </c>
    </row>
    <row r="18" spans="3:9" ht="24.75" customHeight="1">
      <c r="C18" s="46" t="s">
        <v>100</v>
      </c>
      <c r="D18" s="37">
        <v>0.24375</v>
      </c>
      <c r="E18" s="31"/>
      <c r="F18" s="31"/>
      <c r="G18" s="39">
        <v>0.611111111111111</v>
      </c>
      <c r="H18" s="58">
        <f t="shared" si="0"/>
        <v>0.15277777777777776</v>
      </c>
      <c r="I18" s="58">
        <f t="shared" si="1"/>
        <v>0.7638888888888888</v>
      </c>
    </row>
    <row r="19" spans="3:9" ht="24.75" customHeight="1">
      <c r="C19" s="260" t="s">
        <v>148</v>
      </c>
      <c r="D19" s="261">
        <v>0.24027777777777778</v>
      </c>
      <c r="E19" s="262"/>
      <c r="F19" s="262"/>
      <c r="G19" s="263">
        <v>0.6125</v>
      </c>
      <c r="H19" s="255">
        <f t="shared" si="0"/>
        <v>0.153125</v>
      </c>
      <c r="I19" s="255">
        <f t="shared" si="1"/>
        <v>0.765625</v>
      </c>
    </row>
    <row r="20" spans="3:9" ht="24.75" customHeight="1">
      <c r="C20" s="53" t="s">
        <v>111</v>
      </c>
      <c r="D20" s="56">
        <v>0.24375</v>
      </c>
      <c r="E20" s="57"/>
      <c r="F20" s="57"/>
      <c r="G20" s="60">
        <v>0.6375</v>
      </c>
      <c r="H20" s="58">
        <f t="shared" si="0"/>
        <v>0.159375</v>
      </c>
      <c r="I20" s="58">
        <f t="shared" si="1"/>
        <v>0.796875</v>
      </c>
    </row>
    <row r="21" spans="3:9" ht="24.75" customHeight="1" thickBot="1">
      <c r="C21" s="167" t="s">
        <v>45</v>
      </c>
      <c r="D21" s="67">
        <v>0.2534722222222222</v>
      </c>
      <c r="E21" s="71"/>
      <c r="F21" s="71"/>
      <c r="G21" s="96">
        <v>0.6548611111111111</v>
      </c>
      <c r="H21" s="69">
        <f t="shared" si="0"/>
        <v>0.16371527777777778</v>
      </c>
      <c r="I21" s="69">
        <f t="shared" si="1"/>
        <v>0.8185763888888888</v>
      </c>
    </row>
    <row r="22" spans="3:9" ht="24.75" customHeight="1">
      <c r="C22" s="53" t="s">
        <v>113</v>
      </c>
      <c r="D22" s="56">
        <v>0.25972222222222224</v>
      </c>
      <c r="E22" s="57"/>
      <c r="F22" s="57"/>
      <c r="G22" s="60">
        <v>0.6618055555555555</v>
      </c>
      <c r="H22" s="58">
        <f t="shared" si="0"/>
        <v>0.16545138888888888</v>
      </c>
      <c r="I22" s="58">
        <f t="shared" si="1"/>
        <v>0.8272569444444444</v>
      </c>
    </row>
    <row r="23" spans="3:9" ht="24.75" customHeight="1">
      <c r="C23" s="46" t="s">
        <v>129</v>
      </c>
      <c r="D23" s="37">
        <v>0.25972222222222224</v>
      </c>
      <c r="E23" s="31"/>
      <c r="F23" s="31"/>
      <c r="G23" s="39">
        <v>0.6625</v>
      </c>
      <c r="H23" s="58">
        <f t="shared" si="0"/>
        <v>0.165625</v>
      </c>
      <c r="I23" s="58">
        <f t="shared" si="1"/>
        <v>0.828125</v>
      </c>
    </row>
    <row r="24" spans="3:9" ht="24.75" customHeight="1">
      <c r="C24" s="46" t="s">
        <v>136</v>
      </c>
      <c r="D24" s="37">
        <v>0.2604166666666667</v>
      </c>
      <c r="E24" s="31"/>
      <c r="F24" s="31"/>
      <c r="G24" s="40">
        <v>0.66875</v>
      </c>
      <c r="H24" s="58">
        <f t="shared" si="0"/>
        <v>0.1671875</v>
      </c>
      <c r="I24" s="58">
        <f t="shared" si="1"/>
        <v>0.8359375</v>
      </c>
    </row>
    <row r="25" spans="3:9" ht="24.75" customHeight="1">
      <c r="C25" s="46" t="s">
        <v>114</v>
      </c>
      <c r="D25" s="37">
        <v>0.2701388888888889</v>
      </c>
      <c r="E25" s="31"/>
      <c r="F25" s="31"/>
      <c r="G25" s="39">
        <v>0.686111111111111</v>
      </c>
      <c r="H25" s="58">
        <f t="shared" si="0"/>
        <v>0.17152777777777775</v>
      </c>
      <c r="I25" s="58">
        <f t="shared" si="1"/>
        <v>0.8576388888888887</v>
      </c>
    </row>
    <row r="26" spans="3:9" ht="24.75" customHeight="1">
      <c r="C26" s="46" t="s">
        <v>46</v>
      </c>
      <c r="D26" s="37">
        <v>0.2708333333333333</v>
      </c>
      <c r="E26" s="31"/>
      <c r="F26" s="59"/>
      <c r="G26" s="39">
        <v>0.6895833333333333</v>
      </c>
      <c r="H26" s="58">
        <f t="shared" si="0"/>
        <v>0.17239583333333333</v>
      </c>
      <c r="I26" s="58">
        <f t="shared" si="1"/>
        <v>0.8619791666666666</v>
      </c>
    </row>
    <row r="27" spans="3:9" ht="24.75" customHeight="1">
      <c r="C27" s="46" t="s">
        <v>96</v>
      </c>
      <c r="D27" s="37">
        <v>0.26180555555555557</v>
      </c>
      <c r="E27" s="31"/>
      <c r="F27" s="59"/>
      <c r="G27" s="40">
        <v>0.6902777777777778</v>
      </c>
      <c r="H27" s="58">
        <f t="shared" si="0"/>
        <v>0.17256944444444444</v>
      </c>
      <c r="I27" s="58">
        <f t="shared" si="1"/>
        <v>0.8628472222222222</v>
      </c>
    </row>
    <row r="28" spans="3:9" ht="25.5" customHeight="1">
      <c r="C28" s="46" t="s">
        <v>38</v>
      </c>
      <c r="D28" s="37">
        <v>0.2722222222222222</v>
      </c>
      <c r="E28" s="31"/>
      <c r="F28" s="59"/>
      <c r="G28" s="39">
        <v>0.7034722222222222</v>
      </c>
      <c r="H28" s="58">
        <f t="shared" si="0"/>
        <v>0.17586805555555554</v>
      </c>
      <c r="I28" s="58">
        <f t="shared" si="1"/>
        <v>0.8793402777777777</v>
      </c>
    </row>
    <row r="29" spans="3:9" ht="25.5" customHeight="1">
      <c r="C29" s="46" t="s">
        <v>99</v>
      </c>
      <c r="D29" s="37">
        <v>0.2673611111111111</v>
      </c>
      <c r="E29" s="31"/>
      <c r="F29" s="59"/>
      <c r="G29" s="39">
        <v>0.70625</v>
      </c>
      <c r="H29" s="58">
        <f t="shared" si="0"/>
        <v>0.1765625</v>
      </c>
      <c r="I29" s="58">
        <f t="shared" si="1"/>
        <v>0.8828125</v>
      </c>
    </row>
    <row r="30" spans="3:9" ht="25.5" customHeight="1">
      <c r="C30" s="46" t="s">
        <v>101</v>
      </c>
      <c r="D30" s="37">
        <v>0.2736111111111111</v>
      </c>
      <c r="E30" s="31"/>
      <c r="F30" s="31"/>
      <c r="G30" s="39">
        <v>0.7416666666666667</v>
      </c>
      <c r="H30" s="58">
        <f t="shared" si="0"/>
        <v>0.18541666666666667</v>
      </c>
      <c r="I30" s="58">
        <f t="shared" si="1"/>
        <v>0.9270833333333334</v>
      </c>
    </row>
    <row r="31" spans="3:9" ht="25.5" customHeight="1">
      <c r="C31" s="46" t="s">
        <v>94</v>
      </c>
      <c r="D31" s="37">
        <v>0.2847222222222222</v>
      </c>
      <c r="E31" s="31"/>
      <c r="F31" s="31"/>
      <c r="G31" s="39">
        <v>0.75</v>
      </c>
      <c r="H31" s="58">
        <f t="shared" si="0"/>
        <v>0.1875</v>
      </c>
      <c r="I31" s="58">
        <f t="shared" si="1"/>
        <v>0.9375</v>
      </c>
    </row>
    <row r="32" spans="3:9" ht="25.5" customHeight="1">
      <c r="C32" s="46" t="s">
        <v>52</v>
      </c>
      <c r="D32" s="37">
        <v>0.2916666666666667</v>
      </c>
      <c r="E32" s="31"/>
      <c r="F32" s="31"/>
      <c r="G32" s="40">
        <v>0.7638888888888888</v>
      </c>
      <c r="H32" s="58">
        <f t="shared" si="0"/>
        <v>0.1909722222222222</v>
      </c>
      <c r="I32" s="58">
        <f t="shared" si="1"/>
        <v>0.954861111111111</v>
      </c>
    </row>
    <row r="33" spans="3:9" ht="25.5" customHeight="1">
      <c r="C33" s="46" t="s">
        <v>103</v>
      </c>
      <c r="D33" s="37">
        <v>0.2986111111111111</v>
      </c>
      <c r="E33" s="31"/>
      <c r="F33" s="31"/>
      <c r="G33" s="40">
        <v>0.7958333333333334</v>
      </c>
      <c r="H33" s="58">
        <f t="shared" si="0"/>
        <v>0.19895833333333335</v>
      </c>
      <c r="I33" s="58">
        <f t="shared" si="1"/>
        <v>0.9947916666666667</v>
      </c>
    </row>
    <row r="34" spans="3:9" ht="25.5" customHeight="1">
      <c r="C34" s="46" t="s">
        <v>98</v>
      </c>
      <c r="D34" s="37"/>
      <c r="E34" s="31"/>
      <c r="F34" s="31"/>
      <c r="G34" s="40">
        <v>0.7965277777777778</v>
      </c>
      <c r="H34" s="58">
        <f t="shared" si="0"/>
        <v>0.19913194444444446</v>
      </c>
      <c r="I34" s="58">
        <f t="shared" si="1"/>
        <v>0.9956597222222223</v>
      </c>
    </row>
    <row r="35" spans="3:9" ht="25.5" customHeight="1">
      <c r="C35" s="46" t="s">
        <v>95</v>
      </c>
      <c r="D35" s="37"/>
      <c r="E35" s="31"/>
      <c r="F35" s="31"/>
      <c r="G35" s="40">
        <v>0.8430555555555556</v>
      </c>
      <c r="H35" s="58">
        <f t="shared" si="0"/>
        <v>0.2107638888888889</v>
      </c>
      <c r="I35" s="58">
        <f t="shared" si="1"/>
        <v>1.0538194444444444</v>
      </c>
    </row>
    <row r="36" spans="3:9" ht="25.5" customHeight="1" thickBot="1">
      <c r="C36" s="167" t="s">
        <v>66</v>
      </c>
      <c r="D36" s="67">
        <v>0.31875</v>
      </c>
      <c r="E36" s="71"/>
      <c r="F36" s="71"/>
      <c r="G36" s="168">
        <v>0.8569444444444444</v>
      </c>
      <c r="H36" s="69">
        <f t="shared" si="0"/>
        <v>0.2142361111111111</v>
      </c>
      <c r="I36" s="69">
        <f t="shared" si="1"/>
        <v>1.0711805555555556</v>
      </c>
    </row>
  </sheetData>
  <sheetProtection/>
  <printOptions/>
  <pageMargins left="0.5" right="0.5" top="0.5" bottom="0.5" header="0.5" footer="0.5"/>
  <pageSetup fitToHeight="1" fitToWidth="1" orientation="portrait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27"/>
  <sheetViews>
    <sheetView zoomScalePageLayoutView="0" workbookViewId="0" topLeftCell="B5">
      <selection activeCell="B5" sqref="A1:IV16384"/>
    </sheetView>
  </sheetViews>
  <sheetFormatPr defaultColWidth="11.00390625" defaultRowHeight="15.75"/>
  <cols>
    <col min="1" max="2" width="11.00390625" style="0" customWidth="1"/>
    <col min="3" max="3" width="16.125" style="0" customWidth="1"/>
    <col min="4" max="4" width="7.875" style="0" customWidth="1"/>
    <col min="5" max="5" width="8.75390625" style="0" customWidth="1"/>
    <col min="6" max="6" width="7.75390625" style="0" customWidth="1"/>
    <col min="7" max="7" width="9.00390625" style="0" customWidth="1"/>
    <col min="8" max="9" width="9.625" style="0" customWidth="1"/>
    <col min="10" max="10" width="9.875" style="0" customWidth="1"/>
    <col min="11" max="11" width="12.00390625" style="0" customWidth="1"/>
    <col min="12" max="12" width="9.00390625" style="0" customWidth="1"/>
  </cols>
  <sheetData>
    <row r="5" ht="16.5" thickBot="1"/>
    <row r="6" spans="3:11" ht="24" customHeight="1">
      <c r="C6" s="65" t="s">
        <v>215</v>
      </c>
      <c r="D6" s="26" t="s">
        <v>214</v>
      </c>
      <c r="E6" s="26"/>
      <c r="F6" s="26"/>
      <c r="G6" s="26"/>
      <c r="H6" s="5"/>
      <c r="I6" s="15" t="s">
        <v>30</v>
      </c>
      <c r="J6" s="26"/>
      <c r="K6" s="16"/>
    </row>
    <row r="7" spans="3:11" ht="24" customHeight="1">
      <c r="C7" s="17" t="s">
        <v>28</v>
      </c>
      <c r="D7" t="s">
        <v>216</v>
      </c>
      <c r="E7" s="1"/>
      <c r="F7" s="1"/>
      <c r="G7" s="1"/>
      <c r="H7" s="6"/>
      <c r="I7" s="17"/>
      <c r="J7" s="1"/>
      <c r="K7" s="18"/>
    </row>
    <row r="8" spans="3:12" ht="24" customHeight="1" thickBot="1">
      <c r="C8" s="7" t="s">
        <v>30</v>
      </c>
      <c r="D8" s="2"/>
      <c r="E8" s="2"/>
      <c r="F8" s="2"/>
      <c r="G8" s="2"/>
      <c r="H8" s="8"/>
      <c r="I8" s="7"/>
      <c r="J8" s="2"/>
      <c r="K8" s="19"/>
      <c r="L8" s="132" t="s">
        <v>61</v>
      </c>
    </row>
    <row r="9" spans="3:12" ht="24" customHeight="1" thickTop="1">
      <c r="C9" s="45" t="s">
        <v>13</v>
      </c>
      <c r="D9" s="23" t="s">
        <v>32</v>
      </c>
      <c r="E9" s="27" t="s">
        <v>7</v>
      </c>
      <c r="F9" s="27" t="s">
        <v>9</v>
      </c>
      <c r="G9" s="42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132" t="s">
        <v>62</v>
      </c>
    </row>
    <row r="10" spans="3:12" ht="24" customHeight="1">
      <c r="C10" s="53" t="s">
        <v>4</v>
      </c>
      <c r="D10" s="56">
        <v>0.2041666666666667</v>
      </c>
      <c r="E10" s="31">
        <f aca="true" t="shared" si="0" ref="E10:E19">+F10-D10</f>
        <v>0.22013888888888886</v>
      </c>
      <c r="F10" s="59">
        <v>0.42430555555555555</v>
      </c>
      <c r="G10" s="31">
        <f aca="true" t="shared" si="1" ref="G10:G19">+H10-F10</f>
        <v>0.22152777777777782</v>
      </c>
      <c r="H10" s="58">
        <v>0.6458333333333334</v>
      </c>
      <c r="I10" s="39">
        <v>0.6659722222222222</v>
      </c>
      <c r="J10" s="31">
        <f aca="true" t="shared" si="2" ref="J10:J19">AVERAGE(G10,E10,D10)</f>
        <v>0.2152777777777778</v>
      </c>
      <c r="K10" s="32">
        <f aca="true" t="shared" si="3" ref="K10:K19">(+I10/4915)*1000</f>
        <v>0.13549790889567084</v>
      </c>
      <c r="L10" s="133">
        <f aca="true" t="shared" si="4" ref="L10:L19">AVERAGE(E10,G10)</f>
        <v>0.22083333333333333</v>
      </c>
    </row>
    <row r="11" spans="3:12" ht="24" customHeight="1">
      <c r="C11" s="53" t="s">
        <v>43</v>
      </c>
      <c r="D11" s="56">
        <v>0.2152777777777778</v>
      </c>
      <c r="E11" s="31">
        <f t="shared" si="0"/>
        <v>0.22708333333333336</v>
      </c>
      <c r="F11" s="62">
        <v>0.44236111111111115</v>
      </c>
      <c r="G11" s="31">
        <f t="shared" si="1"/>
        <v>0.2277777777777777</v>
      </c>
      <c r="H11" s="58">
        <v>0.6701388888888888</v>
      </c>
      <c r="I11" s="60">
        <v>0.688888888888889</v>
      </c>
      <c r="J11" s="31">
        <f t="shared" si="2"/>
        <v>0.22337962962962962</v>
      </c>
      <c r="K11" s="32">
        <f t="shared" si="3"/>
        <v>0.1401605063863457</v>
      </c>
      <c r="L11" s="133">
        <f t="shared" si="4"/>
        <v>0.22743055555555552</v>
      </c>
    </row>
    <row r="12" spans="3:12" ht="24" customHeight="1">
      <c r="C12" s="46" t="s">
        <v>51</v>
      </c>
      <c r="D12" s="37">
        <v>0.22013888888888888</v>
      </c>
      <c r="E12" s="31">
        <f t="shared" si="0"/>
        <v>0.23472222222222222</v>
      </c>
      <c r="F12" s="59">
        <v>0.4548611111111111</v>
      </c>
      <c r="G12" s="31">
        <f t="shared" si="1"/>
        <v>0.24444444444444452</v>
      </c>
      <c r="H12" s="32">
        <v>0.6993055555555556</v>
      </c>
      <c r="I12" s="39">
        <v>0.7208333333333333</v>
      </c>
      <c r="J12" s="31">
        <f t="shared" si="2"/>
        <v>0.23310185185185187</v>
      </c>
      <c r="K12" s="32">
        <f t="shared" si="3"/>
        <v>0.14665988470668023</v>
      </c>
      <c r="L12" s="133">
        <f t="shared" si="4"/>
        <v>0.23958333333333337</v>
      </c>
    </row>
    <row r="13" spans="3:12" ht="24" customHeight="1">
      <c r="C13" s="46" t="s">
        <v>19</v>
      </c>
      <c r="D13" s="37">
        <v>0.22916666666666666</v>
      </c>
      <c r="E13" s="31">
        <f t="shared" si="0"/>
        <v>0.24652777777777776</v>
      </c>
      <c r="F13" s="59">
        <v>0.4756944444444444</v>
      </c>
      <c r="G13" s="31">
        <f t="shared" si="1"/>
        <v>0.24791666666666667</v>
      </c>
      <c r="H13" s="32">
        <v>0.7236111111111111</v>
      </c>
      <c r="I13" s="39">
        <v>0.7444444444444445</v>
      </c>
      <c r="J13" s="31">
        <f t="shared" si="2"/>
        <v>0.2412037037037037</v>
      </c>
      <c r="K13" s="32">
        <f t="shared" si="3"/>
        <v>0.15146377303040578</v>
      </c>
      <c r="L13" s="133">
        <f t="shared" si="4"/>
        <v>0.24722222222222223</v>
      </c>
    </row>
    <row r="14" spans="3:12" ht="24" customHeight="1">
      <c r="C14" s="46" t="s">
        <v>44</v>
      </c>
      <c r="D14" s="37">
        <v>0.24444444444444446</v>
      </c>
      <c r="E14" s="31">
        <f t="shared" si="0"/>
        <v>0.24374999999999997</v>
      </c>
      <c r="F14" s="59">
        <v>0.48819444444444443</v>
      </c>
      <c r="G14" s="31">
        <f t="shared" si="1"/>
        <v>0.24861111111111117</v>
      </c>
      <c r="H14" s="32">
        <v>0.7368055555555556</v>
      </c>
      <c r="I14" s="40">
        <v>0.7555555555555555</v>
      </c>
      <c r="J14" s="31">
        <f t="shared" si="2"/>
        <v>0.24560185185185188</v>
      </c>
      <c r="K14" s="32">
        <f t="shared" si="3"/>
        <v>0.15372442635921782</v>
      </c>
      <c r="L14" s="133">
        <f t="shared" si="4"/>
        <v>0.24618055555555557</v>
      </c>
    </row>
    <row r="15" spans="3:12" ht="24" customHeight="1">
      <c r="C15" s="46" t="s">
        <v>18</v>
      </c>
      <c r="D15" s="37">
        <v>0.22916666666666666</v>
      </c>
      <c r="E15" s="31">
        <f t="shared" si="0"/>
        <v>0.25555555555555554</v>
      </c>
      <c r="F15" s="59">
        <v>0.4847222222222222</v>
      </c>
      <c r="G15" s="31">
        <f t="shared" si="1"/>
        <v>0.2569444444444445</v>
      </c>
      <c r="H15" s="32">
        <v>0.7416666666666667</v>
      </c>
      <c r="I15" s="39">
        <v>0.7618055555555556</v>
      </c>
      <c r="J15" s="31">
        <f t="shared" si="2"/>
        <v>0.2472222222222222</v>
      </c>
      <c r="K15" s="32">
        <f t="shared" si="3"/>
        <v>0.1549960438566746</v>
      </c>
      <c r="L15" s="133">
        <f t="shared" si="4"/>
        <v>0.25625</v>
      </c>
    </row>
    <row r="16" spans="3:12" ht="24" customHeight="1">
      <c r="C16" s="46" t="s">
        <v>148</v>
      </c>
      <c r="D16" s="37">
        <v>0.2375</v>
      </c>
      <c r="E16" s="31">
        <f t="shared" si="0"/>
        <v>0.24930555555555556</v>
      </c>
      <c r="F16" s="59">
        <v>0.48680555555555555</v>
      </c>
      <c r="G16" s="31">
        <f t="shared" si="1"/>
        <v>0.2652777777777778</v>
      </c>
      <c r="H16" s="32">
        <v>0.7520833333333333</v>
      </c>
      <c r="I16" s="39">
        <v>0.7729166666666667</v>
      </c>
      <c r="J16" s="31">
        <f t="shared" si="2"/>
        <v>0.2506944444444445</v>
      </c>
      <c r="K16" s="32">
        <f t="shared" si="3"/>
        <v>0.1572566971854866</v>
      </c>
      <c r="L16" s="133">
        <f t="shared" si="4"/>
        <v>0.2572916666666667</v>
      </c>
    </row>
    <row r="17" spans="3:12" ht="24" customHeight="1">
      <c r="C17" s="53" t="s">
        <v>54</v>
      </c>
      <c r="D17" s="37">
        <v>0.24305555555555555</v>
      </c>
      <c r="E17" s="31">
        <f t="shared" si="0"/>
        <v>0.25902777777777775</v>
      </c>
      <c r="F17" s="59">
        <v>0.5020833333333333</v>
      </c>
      <c r="G17" s="31">
        <f t="shared" si="1"/>
        <v>0.2618055555555555</v>
      </c>
      <c r="H17" s="32">
        <v>0.7638888888888888</v>
      </c>
      <c r="I17" s="40">
        <v>0.782638888888889</v>
      </c>
      <c r="J17" s="31">
        <f t="shared" si="2"/>
        <v>0.2546296296296296</v>
      </c>
      <c r="K17" s="32">
        <f t="shared" si="3"/>
        <v>0.15923476884819715</v>
      </c>
      <c r="L17" s="133">
        <f t="shared" si="4"/>
        <v>0.26041666666666663</v>
      </c>
    </row>
    <row r="18" spans="3:12" ht="24" customHeight="1">
      <c r="C18" s="53" t="s">
        <v>5</v>
      </c>
      <c r="D18" s="37">
        <v>0.2375</v>
      </c>
      <c r="E18" s="31">
        <f t="shared" si="0"/>
        <v>0.25763888888888886</v>
      </c>
      <c r="F18" s="59">
        <v>0.49513888888888885</v>
      </c>
      <c r="G18" s="31">
        <f t="shared" si="1"/>
        <v>0.2638888888888889</v>
      </c>
      <c r="H18" s="32">
        <v>0.7590277777777777</v>
      </c>
      <c r="I18" s="39">
        <v>0.7854166666666668</v>
      </c>
      <c r="J18" s="31">
        <f t="shared" si="2"/>
        <v>0.25300925925925927</v>
      </c>
      <c r="K18" s="32">
        <f t="shared" si="3"/>
        <v>0.15979993218040017</v>
      </c>
      <c r="L18" s="133">
        <f t="shared" si="4"/>
        <v>0.2607638888888889</v>
      </c>
    </row>
    <row r="19" spans="3:12" ht="24" customHeight="1">
      <c r="C19" s="46" t="s">
        <v>100</v>
      </c>
      <c r="D19" s="37">
        <v>0.25625</v>
      </c>
      <c r="E19" s="31">
        <f t="shared" si="0"/>
        <v>0.27708333333333335</v>
      </c>
      <c r="F19" s="59">
        <v>0.5333333333333333</v>
      </c>
      <c r="G19" s="31">
        <f t="shared" si="1"/>
        <v>0.2305555555555555</v>
      </c>
      <c r="H19" s="32">
        <v>0.7638888888888888</v>
      </c>
      <c r="I19" s="39">
        <v>0.7861111111111111</v>
      </c>
      <c r="J19" s="31">
        <f t="shared" si="2"/>
        <v>0.2546296296296296</v>
      </c>
      <c r="K19" s="32">
        <f t="shared" si="3"/>
        <v>0.1599412230134509</v>
      </c>
      <c r="L19" s="133">
        <f t="shared" si="4"/>
        <v>0.25381944444444443</v>
      </c>
    </row>
    <row r="20" spans="3:12" ht="35.25" customHeight="1" thickBot="1">
      <c r="C20" s="12" t="s">
        <v>30</v>
      </c>
      <c r="D20" s="67" t="s">
        <v>30</v>
      </c>
      <c r="E20" s="70" t="s">
        <v>30</v>
      </c>
      <c r="F20" s="68" t="s">
        <v>30</v>
      </c>
      <c r="G20" s="71" t="s">
        <v>30</v>
      </c>
      <c r="H20" s="69" t="s">
        <v>30</v>
      </c>
      <c r="I20" s="73" t="s">
        <v>30</v>
      </c>
      <c r="J20" s="71" t="s">
        <v>30</v>
      </c>
      <c r="K20" s="69" t="s">
        <v>30</v>
      </c>
      <c r="L20" s="133"/>
    </row>
    <row r="21" ht="15.75">
      <c r="L21" s="133"/>
    </row>
    <row r="22" ht="15.75">
      <c r="L22" s="133"/>
    </row>
    <row r="23" ht="15.75">
      <c r="L23" s="133"/>
    </row>
    <row r="24" ht="15.75">
      <c r="L24" s="133"/>
    </row>
    <row r="25" ht="15.75">
      <c r="L25" s="133"/>
    </row>
    <row r="26" ht="15.75">
      <c r="L26" s="133"/>
    </row>
    <row r="27" ht="15.75">
      <c r="L27" s="133"/>
    </row>
  </sheetData>
  <sheetProtection/>
  <printOptions/>
  <pageMargins left="0.5" right="0.5" top="0.5" bottom="0.5" header="0.5" footer="0.5"/>
  <pageSetup fitToHeight="1" fitToWidth="1" orientation="portrait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25"/>
  <sheetViews>
    <sheetView zoomScalePageLayoutView="0" workbookViewId="0" topLeftCell="A4">
      <selection activeCell="I28" sqref="I28"/>
    </sheetView>
  </sheetViews>
  <sheetFormatPr defaultColWidth="11.00390625" defaultRowHeight="15.75"/>
  <cols>
    <col min="1" max="1" width="5.625" style="0" customWidth="1"/>
    <col min="2" max="2" width="4.00390625" style="0" customWidth="1"/>
    <col min="3" max="3" width="21.375" style="0" customWidth="1"/>
    <col min="4" max="4" width="8.125" style="0" customWidth="1"/>
    <col min="5" max="5" width="7.625" style="0" customWidth="1"/>
    <col min="6" max="6" width="12.375" style="0" customWidth="1"/>
    <col min="7" max="7" width="10.375" style="0" customWidth="1"/>
    <col min="8" max="8" width="11.00390625" style="0" customWidth="1"/>
    <col min="9" max="9" width="12.625" style="0" customWidth="1"/>
  </cols>
  <sheetData>
    <row r="5" ht="16.5" thickBot="1"/>
    <row r="6" spans="3:9" ht="18" customHeight="1">
      <c r="C6" s="65" t="s">
        <v>213</v>
      </c>
      <c r="D6" s="26" t="s">
        <v>214</v>
      </c>
      <c r="E6" s="26"/>
      <c r="F6" s="5"/>
      <c r="G6" s="15" t="s">
        <v>30</v>
      </c>
      <c r="H6" s="26"/>
      <c r="I6" s="16"/>
    </row>
    <row r="7" spans="3:9" ht="15.75">
      <c r="C7" s="17" t="s">
        <v>28</v>
      </c>
      <c r="F7" s="6"/>
      <c r="G7" s="17"/>
      <c r="H7" s="50"/>
      <c r="I7" s="18"/>
    </row>
    <row r="8" spans="3:9" ht="29.25" customHeight="1" thickBot="1">
      <c r="C8" s="106" t="s">
        <v>30</v>
      </c>
      <c r="D8" s="2"/>
      <c r="E8" s="2"/>
      <c r="F8" s="107" t="s">
        <v>30</v>
      </c>
      <c r="G8" s="7"/>
      <c r="H8" s="2"/>
      <c r="I8" s="19"/>
    </row>
    <row r="9" spans="3:9" ht="16.5" thickTop="1">
      <c r="C9" s="45" t="s">
        <v>16</v>
      </c>
      <c r="D9" s="23" t="s">
        <v>32</v>
      </c>
      <c r="E9" s="27" t="s">
        <v>7</v>
      </c>
      <c r="F9" s="24" t="s">
        <v>8</v>
      </c>
      <c r="G9" s="25" t="s">
        <v>33</v>
      </c>
      <c r="H9" s="27" t="s">
        <v>35</v>
      </c>
      <c r="I9" s="24" t="s">
        <v>12</v>
      </c>
    </row>
    <row r="10" spans="3:9" ht="21" customHeight="1">
      <c r="C10" s="46" t="s">
        <v>36</v>
      </c>
      <c r="D10" s="72">
        <v>0.2652777777777778</v>
      </c>
      <c r="E10" s="31">
        <f aca="true" t="shared" si="0" ref="E10:E19">+F10-D10</f>
        <v>0.2784722222222222</v>
      </c>
      <c r="F10" s="32">
        <v>0.54375</v>
      </c>
      <c r="G10" s="40">
        <v>0.6680555555555556</v>
      </c>
      <c r="H10" s="31">
        <f aca="true" t="shared" si="1" ref="H10:H19">+AVERAGE(D10,E10)</f>
        <v>0.271875</v>
      </c>
      <c r="I10" s="58">
        <f aca="true" t="shared" si="2" ref="I10:I19">(+G10/3900)*1000</f>
        <v>0.1712962962962963</v>
      </c>
    </row>
    <row r="11" spans="3:9" ht="21" customHeight="1">
      <c r="C11" s="46" t="s">
        <v>31</v>
      </c>
      <c r="D11" s="37">
        <v>0.26875</v>
      </c>
      <c r="E11" s="31">
        <f t="shared" si="0"/>
        <v>0.27499999999999997</v>
      </c>
      <c r="F11" s="32">
        <v>0.54375</v>
      </c>
      <c r="G11" s="40">
        <v>0.6729166666666666</v>
      </c>
      <c r="H11" s="31">
        <f t="shared" si="1"/>
        <v>0.271875</v>
      </c>
      <c r="I11" s="58">
        <f t="shared" si="2"/>
        <v>0.172542735042735</v>
      </c>
    </row>
    <row r="12" spans="3:9" ht="21" customHeight="1">
      <c r="C12" s="46" t="s">
        <v>86</v>
      </c>
      <c r="D12" s="37">
        <v>0.2701388888888889</v>
      </c>
      <c r="E12" s="31">
        <f t="shared" si="0"/>
        <v>0.2972222222222222</v>
      </c>
      <c r="F12" s="32">
        <v>0.5673611111111111</v>
      </c>
      <c r="G12" s="40">
        <v>0.7013888888888888</v>
      </c>
      <c r="H12" s="31">
        <f t="shared" si="1"/>
        <v>0.28368055555555555</v>
      </c>
      <c r="I12" s="58">
        <f t="shared" si="2"/>
        <v>0.17984330484330482</v>
      </c>
    </row>
    <row r="13" spans="3:9" ht="21" customHeight="1">
      <c r="C13" s="46" t="s">
        <v>57</v>
      </c>
      <c r="D13" s="72">
        <v>0.2659722222222222</v>
      </c>
      <c r="E13" s="31">
        <f t="shared" si="0"/>
        <v>0.30902777777777773</v>
      </c>
      <c r="F13" s="32">
        <v>0.575</v>
      </c>
      <c r="G13" s="40">
        <v>0.7131944444444445</v>
      </c>
      <c r="H13" s="31">
        <f t="shared" si="1"/>
        <v>0.2875</v>
      </c>
      <c r="I13" s="58">
        <f t="shared" si="2"/>
        <v>0.18287037037037038</v>
      </c>
    </row>
    <row r="14" spans="3:9" ht="21" customHeight="1">
      <c r="C14" s="46" t="s">
        <v>87</v>
      </c>
      <c r="D14" s="37">
        <v>0.28125</v>
      </c>
      <c r="E14" s="31">
        <f t="shared" si="0"/>
        <v>0.2958333333333333</v>
      </c>
      <c r="F14" s="32">
        <v>0.5770833333333333</v>
      </c>
      <c r="G14" s="40">
        <v>0.7131944444444445</v>
      </c>
      <c r="H14" s="31">
        <f t="shared" si="1"/>
        <v>0.28854166666666664</v>
      </c>
      <c r="I14" s="58">
        <f t="shared" si="2"/>
        <v>0.18287037037037038</v>
      </c>
    </row>
    <row r="15" spans="3:9" ht="21" customHeight="1">
      <c r="C15" s="46" t="s">
        <v>1</v>
      </c>
      <c r="D15" s="72">
        <v>0.28055555555555556</v>
      </c>
      <c r="E15" s="31">
        <f t="shared" si="0"/>
        <v>0.30486111111111114</v>
      </c>
      <c r="F15" s="32">
        <v>0.5854166666666667</v>
      </c>
      <c r="G15" s="40">
        <v>0.717361111111111</v>
      </c>
      <c r="H15" s="31">
        <f t="shared" si="1"/>
        <v>0.29270833333333335</v>
      </c>
      <c r="I15" s="58">
        <f t="shared" si="2"/>
        <v>0.18393874643874641</v>
      </c>
    </row>
    <row r="16" spans="3:9" ht="21" customHeight="1">
      <c r="C16" s="46" t="s">
        <v>109</v>
      </c>
      <c r="D16" s="37">
        <v>0.2875</v>
      </c>
      <c r="E16" s="31">
        <f t="shared" si="0"/>
        <v>0.2972222222222223</v>
      </c>
      <c r="F16" s="32">
        <v>0.5847222222222223</v>
      </c>
      <c r="G16" s="40">
        <v>0.7229166666666668</v>
      </c>
      <c r="H16" s="31">
        <f t="shared" si="1"/>
        <v>0.2923611111111111</v>
      </c>
      <c r="I16" s="58">
        <f t="shared" si="2"/>
        <v>0.18536324786324787</v>
      </c>
    </row>
    <row r="17" spans="3:9" ht="21" customHeight="1">
      <c r="C17" s="46" t="s">
        <v>154</v>
      </c>
      <c r="D17" s="37">
        <v>0.2875</v>
      </c>
      <c r="E17" s="31">
        <f t="shared" si="0"/>
        <v>0.29861111111111116</v>
      </c>
      <c r="F17" s="32">
        <v>0.5861111111111111</v>
      </c>
      <c r="G17" s="40">
        <v>0.7229166666666668</v>
      </c>
      <c r="H17" s="31">
        <f t="shared" si="1"/>
        <v>0.29305555555555557</v>
      </c>
      <c r="I17" s="58">
        <f t="shared" si="2"/>
        <v>0.18536324786324787</v>
      </c>
    </row>
    <row r="18" spans="3:9" ht="21" customHeight="1">
      <c r="C18" s="10" t="s">
        <v>91</v>
      </c>
      <c r="D18" s="37">
        <v>0.2875</v>
      </c>
      <c r="E18" s="31">
        <f t="shared" si="0"/>
        <v>0.3145833333333333</v>
      </c>
      <c r="F18" s="32">
        <v>0.6020833333333333</v>
      </c>
      <c r="G18" s="40">
        <v>0.748611111111111</v>
      </c>
      <c r="H18" s="31">
        <f t="shared" si="1"/>
        <v>0.30104166666666665</v>
      </c>
      <c r="I18" s="58">
        <f t="shared" si="2"/>
        <v>0.19195156695156693</v>
      </c>
    </row>
    <row r="19" spans="3:9" ht="21" customHeight="1">
      <c r="C19" s="46" t="s">
        <v>90</v>
      </c>
      <c r="D19" s="72">
        <v>0.29930555555555555</v>
      </c>
      <c r="E19" s="31">
        <f t="shared" si="0"/>
        <v>0.3236111111111111</v>
      </c>
      <c r="F19" s="32">
        <v>0.6229166666666667</v>
      </c>
      <c r="G19" s="40">
        <v>0.7631944444444444</v>
      </c>
      <c r="H19" s="31">
        <f t="shared" si="1"/>
        <v>0.31145833333333334</v>
      </c>
      <c r="I19" s="58">
        <f t="shared" si="2"/>
        <v>0.19569088319088318</v>
      </c>
    </row>
    <row r="20" spans="3:9" ht="21" customHeight="1" thickBot="1">
      <c r="C20" s="12"/>
      <c r="D20" s="30"/>
      <c r="E20" s="35"/>
      <c r="F20" s="36"/>
      <c r="G20" s="20"/>
      <c r="H20" s="21"/>
      <c r="I20" s="14"/>
    </row>
    <row r="21" ht="15.75">
      <c r="D21" s="38"/>
    </row>
    <row r="22" ht="15.75">
      <c r="D22" s="38"/>
    </row>
    <row r="23" ht="15.75">
      <c r="D23" s="38"/>
    </row>
    <row r="24" ht="15.75">
      <c r="D24" s="38"/>
    </row>
    <row r="25" ht="15.75">
      <c r="D25" s="38"/>
    </row>
  </sheetData>
  <sheetProtection/>
  <printOptions/>
  <pageMargins left="0.5" right="0.5" top="0.5" bottom="0.5" header="0.5" footer="0.5"/>
  <pageSetup fitToHeight="1" fitToWidth="1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B5">
      <selection activeCell="B5" sqref="A1:IV16384"/>
    </sheetView>
  </sheetViews>
  <sheetFormatPr defaultColWidth="11.00390625" defaultRowHeight="15.75"/>
  <cols>
    <col min="1" max="2" width="11.00390625" style="0" customWidth="1"/>
    <col min="3" max="3" width="16.125" style="0" customWidth="1"/>
    <col min="4" max="4" width="7.875" style="0" customWidth="1"/>
    <col min="5" max="5" width="8.75390625" style="0" customWidth="1"/>
    <col min="6" max="6" width="7.75390625" style="0" customWidth="1"/>
    <col min="7" max="7" width="9.00390625" style="0" customWidth="1"/>
    <col min="8" max="9" width="9.625" style="0" customWidth="1"/>
    <col min="10" max="10" width="9.875" style="0" customWidth="1"/>
    <col min="11" max="11" width="12.00390625" style="0" customWidth="1"/>
    <col min="12" max="12" width="9.00390625" style="0" customWidth="1"/>
  </cols>
  <sheetData>
    <row r="5" ht="16.5" thickBot="1"/>
    <row r="6" spans="3:11" ht="24" customHeight="1">
      <c r="C6" s="266" t="s">
        <v>217</v>
      </c>
      <c r="D6" s="26" t="s">
        <v>218</v>
      </c>
      <c r="E6" s="26"/>
      <c r="F6" s="26"/>
      <c r="G6" s="26"/>
      <c r="H6" s="5"/>
      <c r="I6" s="15" t="s">
        <v>30</v>
      </c>
      <c r="J6" s="26"/>
      <c r="K6" s="16"/>
    </row>
    <row r="7" spans="3:11" ht="24" customHeight="1">
      <c r="C7" s="17" t="s">
        <v>28</v>
      </c>
      <c r="D7" t="s">
        <v>219</v>
      </c>
      <c r="E7" s="1"/>
      <c r="F7" s="1"/>
      <c r="G7" s="1"/>
      <c r="H7" s="6"/>
      <c r="I7" s="17"/>
      <c r="J7" s="1"/>
      <c r="K7" s="18"/>
    </row>
    <row r="8" spans="3:12" ht="24" customHeight="1" thickBot="1">
      <c r="C8" s="7" t="s">
        <v>30</v>
      </c>
      <c r="D8" s="2" t="s">
        <v>220</v>
      </c>
      <c r="E8" s="2"/>
      <c r="F8" s="2"/>
      <c r="G8" s="2"/>
      <c r="H8" s="8"/>
      <c r="I8" s="7"/>
      <c r="J8" s="2"/>
      <c r="K8" s="19"/>
      <c r="L8" s="132" t="s">
        <v>61</v>
      </c>
    </row>
    <row r="9" spans="3:12" ht="24" customHeight="1" thickTop="1">
      <c r="C9" s="45" t="s">
        <v>13</v>
      </c>
      <c r="D9" s="23" t="s">
        <v>32</v>
      </c>
      <c r="E9" s="27" t="s">
        <v>7</v>
      </c>
      <c r="F9" s="27" t="s">
        <v>9</v>
      </c>
      <c r="G9" s="42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132" t="s">
        <v>62</v>
      </c>
    </row>
    <row r="10" spans="3:12" ht="24" customHeight="1">
      <c r="C10" s="53" t="s">
        <v>4</v>
      </c>
      <c r="D10" s="56">
        <v>0.20625</v>
      </c>
      <c r="E10" s="31">
        <f aca="true" t="shared" si="0" ref="E10:E16">+F10-D10</f>
        <v>0.2222222222222222</v>
      </c>
      <c r="F10" s="59">
        <v>0.4284722222222222</v>
      </c>
      <c r="G10" s="31">
        <f aca="true" t="shared" si="1" ref="G10:G16">+H10-F10</f>
        <v>0.22986111111111113</v>
      </c>
      <c r="H10" s="58">
        <v>0.6583333333333333</v>
      </c>
      <c r="I10" s="39">
        <v>0.6784722222222223</v>
      </c>
      <c r="J10" s="31">
        <f aca="true" t="shared" si="2" ref="J10:J16">AVERAGE(G10,E10,D10)</f>
        <v>0.21944444444444444</v>
      </c>
      <c r="K10" s="32">
        <f>(+I10/4915)*1000</f>
        <v>0.1380411438905844</v>
      </c>
      <c r="L10" s="133">
        <f aca="true" t="shared" si="3" ref="L10:L16">AVERAGE(E10,G10)</f>
        <v>0.22604166666666667</v>
      </c>
    </row>
    <row r="11" spans="3:12" ht="24" customHeight="1">
      <c r="C11" s="53" t="s">
        <v>43</v>
      </c>
      <c r="D11" s="56">
        <v>0.21180555555555555</v>
      </c>
      <c r="E11" s="31">
        <f t="shared" si="0"/>
        <v>0.23611111111111113</v>
      </c>
      <c r="F11" s="62">
        <v>0.4479166666666667</v>
      </c>
      <c r="G11" s="31">
        <f t="shared" si="1"/>
        <v>0.24166666666666664</v>
      </c>
      <c r="H11" s="58">
        <v>0.6895833333333333</v>
      </c>
      <c r="I11" s="60">
        <v>0.7097222222222223</v>
      </c>
      <c r="J11" s="31">
        <f t="shared" si="2"/>
        <v>0.2298611111111111</v>
      </c>
      <c r="K11" s="32">
        <f>(+I11/4915)*1000</f>
        <v>0.1443992313778682</v>
      </c>
      <c r="L11" s="133">
        <f t="shared" si="3"/>
        <v>0.23888888888888887</v>
      </c>
    </row>
    <row r="12" spans="3:12" ht="24" customHeight="1">
      <c r="C12" s="46" t="s">
        <v>51</v>
      </c>
      <c r="D12" s="37">
        <v>0.2236111111111111</v>
      </c>
      <c r="E12" s="31">
        <f t="shared" si="0"/>
        <v>0.2534722222222222</v>
      </c>
      <c r="F12" s="59">
        <v>0.4770833333333333</v>
      </c>
      <c r="G12" s="31">
        <f t="shared" si="1"/>
        <v>0.26527777777777783</v>
      </c>
      <c r="H12" s="32">
        <v>0.7423611111111111</v>
      </c>
      <c r="I12" s="39">
        <v>0.7673611111111112</v>
      </c>
      <c r="J12" s="31">
        <f t="shared" si="2"/>
        <v>0.2474537037037037</v>
      </c>
      <c r="K12" s="32">
        <f>(+I12/4915)*1000</f>
        <v>0.15612637052108058</v>
      </c>
      <c r="L12" s="133">
        <f t="shared" si="3"/>
        <v>0.259375</v>
      </c>
    </row>
    <row r="13" spans="3:12" ht="24" customHeight="1">
      <c r="C13" s="46" t="s">
        <v>19</v>
      </c>
      <c r="D13" s="37">
        <v>0.22708333333333333</v>
      </c>
      <c r="E13" s="31">
        <f t="shared" si="0"/>
        <v>0.26388888888888884</v>
      </c>
      <c r="F13" s="59">
        <v>0.4909722222222222</v>
      </c>
      <c r="G13" s="31">
        <f t="shared" si="1"/>
        <v>0.2590277777777778</v>
      </c>
      <c r="H13" s="32">
        <v>0.75</v>
      </c>
      <c r="I13" s="39">
        <v>0.7729166666666667</v>
      </c>
      <c r="J13" s="31">
        <f t="shared" si="2"/>
        <v>0.25</v>
      </c>
      <c r="K13" s="32">
        <f>(+I13/5000)*1000</f>
        <v>0.15458333333333335</v>
      </c>
      <c r="L13" s="133">
        <f t="shared" si="3"/>
        <v>0.26145833333333335</v>
      </c>
    </row>
    <row r="14" spans="3:12" ht="24" customHeight="1">
      <c r="C14" s="46" t="s">
        <v>148</v>
      </c>
      <c r="D14" s="37">
        <v>0.23263888888888887</v>
      </c>
      <c r="E14" s="31">
        <f t="shared" si="0"/>
        <v>0.25902777777777786</v>
      </c>
      <c r="F14" s="59">
        <v>0.4916666666666667</v>
      </c>
      <c r="G14" s="31">
        <f t="shared" si="1"/>
        <v>0.2680555555555556</v>
      </c>
      <c r="H14" s="32">
        <v>0.7597222222222223</v>
      </c>
      <c r="I14" s="39">
        <v>0.7819444444444444</v>
      </c>
      <c r="J14" s="31">
        <f t="shared" si="2"/>
        <v>0.25324074074074077</v>
      </c>
      <c r="K14" s="32">
        <f>(+I14/4915)*1000</f>
        <v>0.1590934780151464</v>
      </c>
      <c r="L14" s="133">
        <f t="shared" si="3"/>
        <v>0.26354166666666673</v>
      </c>
    </row>
    <row r="15" spans="3:12" ht="24" customHeight="1">
      <c r="C15" s="46" t="s">
        <v>44</v>
      </c>
      <c r="D15" s="37">
        <v>0.24166666666666667</v>
      </c>
      <c r="E15" s="31">
        <f t="shared" si="0"/>
        <v>0.2680555555555555</v>
      </c>
      <c r="F15" s="59">
        <v>0.5097222222222222</v>
      </c>
      <c r="G15" s="31">
        <f t="shared" si="1"/>
        <v>0.2611111111111112</v>
      </c>
      <c r="H15" s="32">
        <v>0.7708333333333334</v>
      </c>
      <c r="I15" s="40">
        <v>0.7965277777777778</v>
      </c>
      <c r="J15" s="31">
        <f t="shared" si="2"/>
        <v>0.2569444444444445</v>
      </c>
      <c r="K15" s="32">
        <f>(+I15/4915)*1000</f>
        <v>0.16206058550921215</v>
      </c>
      <c r="L15" s="133">
        <f t="shared" si="3"/>
        <v>0.26458333333333334</v>
      </c>
    </row>
    <row r="16" spans="3:12" ht="24" customHeight="1">
      <c r="C16" s="46" t="s">
        <v>18</v>
      </c>
      <c r="D16" s="37">
        <v>0.23263888888888887</v>
      </c>
      <c r="E16" s="31">
        <f t="shared" si="0"/>
        <v>0.2694444444444445</v>
      </c>
      <c r="F16" s="59">
        <v>0.5020833333333333</v>
      </c>
      <c r="G16" s="31">
        <f t="shared" si="1"/>
        <v>0.2895833333333333</v>
      </c>
      <c r="H16" s="32">
        <v>0.7916666666666666</v>
      </c>
      <c r="I16" s="39">
        <v>0.8159722222222222</v>
      </c>
      <c r="J16" s="31">
        <f t="shared" si="2"/>
        <v>0.2638888888888889</v>
      </c>
      <c r="K16" s="32">
        <f>(+I16/4915)*1000</f>
        <v>0.1660167288346332</v>
      </c>
      <c r="L16" s="133">
        <f t="shared" si="3"/>
        <v>0.2795138888888889</v>
      </c>
    </row>
    <row r="17" ht="15.75">
      <c r="L17" s="133"/>
    </row>
    <row r="18" ht="15.75">
      <c r="L18" s="133"/>
    </row>
    <row r="19" ht="15.75">
      <c r="L19" s="133"/>
    </row>
    <row r="20" ht="15.75">
      <c r="L20" s="133"/>
    </row>
    <row r="21" ht="15.75">
      <c r="L21" s="133"/>
    </row>
    <row r="22" ht="15.75">
      <c r="L22" s="133"/>
    </row>
    <row r="23" ht="15.75">
      <c r="L23" s="13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1">
      <selection activeCell="I15" sqref="I15"/>
    </sheetView>
  </sheetViews>
  <sheetFormatPr defaultColWidth="11.00390625" defaultRowHeight="15.75"/>
  <cols>
    <col min="1" max="2" width="11.00390625" style="0" customWidth="1"/>
    <col min="3" max="3" width="16.125" style="0" customWidth="1"/>
    <col min="4" max="4" width="7.875" style="0" customWidth="1"/>
    <col min="5" max="5" width="8.75390625" style="0" customWidth="1"/>
    <col min="6" max="6" width="7.75390625" style="0" customWidth="1"/>
    <col min="7" max="7" width="9.00390625" style="0" customWidth="1"/>
    <col min="8" max="9" width="9.625" style="0" customWidth="1"/>
    <col min="10" max="10" width="9.875" style="0" customWidth="1"/>
    <col min="11" max="11" width="12.00390625" style="0" customWidth="1"/>
    <col min="12" max="12" width="9.00390625" style="0" customWidth="1"/>
  </cols>
  <sheetData>
    <row r="5" ht="16.5" thickBot="1"/>
    <row r="6" spans="3:11" ht="24" customHeight="1">
      <c r="C6" s="266" t="s">
        <v>217</v>
      </c>
      <c r="D6" s="26" t="s">
        <v>218</v>
      </c>
      <c r="E6" s="26"/>
      <c r="F6" s="26"/>
      <c r="G6" s="26"/>
      <c r="H6" s="5"/>
      <c r="I6" s="15" t="s">
        <v>30</v>
      </c>
      <c r="J6" s="26"/>
      <c r="K6" s="16"/>
    </row>
    <row r="7" spans="3:11" ht="24" customHeight="1">
      <c r="C7" s="17" t="s">
        <v>28</v>
      </c>
      <c r="D7" t="s">
        <v>219</v>
      </c>
      <c r="E7" s="1"/>
      <c r="F7" s="1"/>
      <c r="G7" s="1"/>
      <c r="H7" s="6"/>
      <c r="I7" s="17"/>
      <c r="J7" s="1"/>
      <c r="K7" s="18"/>
    </row>
    <row r="8" spans="3:12" ht="24" customHeight="1" thickBot="1">
      <c r="C8" s="7" t="s">
        <v>30</v>
      </c>
      <c r="D8" s="2" t="s">
        <v>220</v>
      </c>
      <c r="E8" s="2"/>
      <c r="F8" s="2"/>
      <c r="G8" s="2"/>
      <c r="H8" s="8"/>
      <c r="I8" s="7"/>
      <c r="J8" s="2"/>
      <c r="K8" s="19"/>
      <c r="L8" s="132" t="s">
        <v>61</v>
      </c>
    </row>
    <row r="9" spans="3:12" ht="24" customHeight="1" thickTop="1">
      <c r="C9" s="45" t="s">
        <v>13</v>
      </c>
      <c r="D9" s="23" t="s">
        <v>32</v>
      </c>
      <c r="E9" s="27" t="s">
        <v>7</v>
      </c>
      <c r="F9" s="27" t="s">
        <v>9</v>
      </c>
      <c r="G9" s="42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132" t="s">
        <v>62</v>
      </c>
    </row>
    <row r="10" spans="3:12" ht="24" customHeight="1">
      <c r="C10" s="53" t="s">
        <v>36</v>
      </c>
      <c r="D10" s="56">
        <v>0.28958333333333336</v>
      </c>
      <c r="E10" s="31">
        <f>+F10-D10</f>
        <v>0.28472222222222215</v>
      </c>
      <c r="F10" s="59">
        <v>0.5743055555555555</v>
      </c>
      <c r="G10" s="31">
        <f>+H10-F10</f>
        <v>0.29374999999999996</v>
      </c>
      <c r="H10" s="58">
        <v>0.8680555555555555</v>
      </c>
      <c r="I10" s="39">
        <v>0.8972222222222223</v>
      </c>
      <c r="J10" s="31">
        <f>AVERAGE(G10,E10,D10)</f>
        <v>0.2893518518518518</v>
      </c>
      <c r="K10" s="32">
        <f>(+I10/4915)*1000</f>
        <v>0.18254775630157116</v>
      </c>
      <c r="L10" s="133">
        <f>AVERAGE(E10,G10)</f>
        <v>0.289236111111111</v>
      </c>
    </row>
    <row r="11" spans="3:12" ht="24" customHeight="1">
      <c r="C11" s="53" t="s">
        <v>31</v>
      </c>
      <c r="D11" s="56">
        <v>0.28958333333333336</v>
      </c>
      <c r="E11" s="31">
        <f>+F11-D11</f>
        <v>0.28472222222222215</v>
      </c>
      <c r="F11" s="62">
        <v>0.5743055555555555</v>
      </c>
      <c r="G11" s="31">
        <f>+H11-F11</f>
        <v>0.29374999999999996</v>
      </c>
      <c r="H11" s="58">
        <v>0.8680555555555555</v>
      </c>
      <c r="I11" s="60">
        <v>0.8979166666666667</v>
      </c>
      <c r="J11" s="31">
        <f>AVERAGE(G11,E11,D11)</f>
        <v>0.2893518518518518</v>
      </c>
      <c r="K11" s="32">
        <f>(+I11/4915)*1000</f>
        <v>0.1826890471346219</v>
      </c>
      <c r="L11" s="133">
        <f>AVERAGE(E11,G11)</f>
        <v>0.289236111111111</v>
      </c>
    </row>
    <row r="12" spans="3:12" ht="24" customHeight="1">
      <c r="C12" s="46" t="s">
        <v>221</v>
      </c>
      <c r="D12" s="37">
        <v>0.29444444444444445</v>
      </c>
      <c r="E12" s="31">
        <f>+F12-D12</f>
        <v>0.2868055555555556</v>
      </c>
      <c r="F12" s="59">
        <v>0.58125</v>
      </c>
      <c r="G12" s="31">
        <f>+H12-F12</f>
        <v>0.3041666666666666</v>
      </c>
      <c r="H12" s="32">
        <v>0.8854166666666666</v>
      </c>
      <c r="I12" s="39">
        <v>0.9131944444444445</v>
      </c>
      <c r="J12" s="31">
        <f>AVERAGE(G12,E12,D12)</f>
        <v>0.2951388888888889</v>
      </c>
      <c r="K12" s="32">
        <f>(+I12/4915)*1000</f>
        <v>0.18579744546173846</v>
      </c>
      <c r="L12" s="133">
        <f>AVERAGE(E12,G12)</f>
        <v>0.2954861111111111</v>
      </c>
    </row>
    <row r="13" spans="3:12" ht="24" customHeight="1">
      <c r="C13" s="46" t="s">
        <v>109</v>
      </c>
      <c r="D13" s="37">
        <v>0.3034722222222222</v>
      </c>
      <c r="E13" s="31">
        <f>+F13-D13</f>
        <v>0.29444444444444445</v>
      </c>
      <c r="F13" s="59">
        <v>0.5979166666666667</v>
      </c>
      <c r="G13" s="31">
        <f>+H13-F13</f>
        <v>0.3111111111111111</v>
      </c>
      <c r="H13" s="32">
        <v>0.9090277777777778</v>
      </c>
      <c r="I13" s="39">
        <v>0.9409722222222222</v>
      </c>
      <c r="J13" s="31">
        <f>AVERAGE(G13,E13,D13)</f>
        <v>0.30300925925925926</v>
      </c>
      <c r="K13" s="32">
        <f>(+I13/5000)*1000</f>
        <v>0.18819444444444444</v>
      </c>
      <c r="L13" s="133">
        <f>AVERAGE(E13,G13)</f>
        <v>0.3027777777777778</v>
      </c>
    </row>
    <row r="14" spans="3:12" ht="24" customHeight="1">
      <c r="C14" s="46" t="s">
        <v>87</v>
      </c>
      <c r="D14" s="37">
        <v>0.3034722222222222</v>
      </c>
      <c r="E14" s="31">
        <f>+F14-D14</f>
        <v>0.29444444444444445</v>
      </c>
      <c r="F14" s="59">
        <v>0.5979166666666667</v>
      </c>
      <c r="G14" s="31">
        <f>+H14-F14</f>
        <v>0.3111111111111111</v>
      </c>
      <c r="H14" s="32">
        <v>0.9090277777777778</v>
      </c>
      <c r="I14" s="39">
        <v>0.9416666666666668</v>
      </c>
      <c r="J14" s="31">
        <f>AVERAGE(G14,E14,D14)</f>
        <v>0.30300925925925926</v>
      </c>
      <c r="K14" s="32">
        <f>(+I14/4915)*1000</f>
        <v>0.19159036961681927</v>
      </c>
      <c r="L14" s="133">
        <f>AVERAGE(E14,G14)</f>
        <v>0.3027777777777778</v>
      </c>
    </row>
    <row r="15" spans="3:12" ht="24" customHeight="1">
      <c r="C15" s="46"/>
      <c r="D15" s="37"/>
      <c r="E15" s="31"/>
      <c r="F15" s="59"/>
      <c r="G15" s="31"/>
      <c r="H15" s="32"/>
      <c r="I15" s="40"/>
      <c r="J15" s="31"/>
      <c r="K15" s="32"/>
      <c r="L15" s="133"/>
    </row>
    <row r="16" spans="3:12" ht="24" customHeight="1">
      <c r="C16" s="46"/>
      <c r="D16" s="37"/>
      <c r="E16" s="31"/>
      <c r="F16" s="59"/>
      <c r="G16" s="31"/>
      <c r="H16" s="32"/>
      <c r="I16" s="39"/>
      <c r="J16" s="31"/>
      <c r="K16" s="32"/>
      <c r="L16" s="133"/>
    </row>
    <row r="17" ht="15.75">
      <c r="L17" s="133"/>
    </row>
    <row r="18" ht="15.75">
      <c r="L18" s="133"/>
    </row>
    <row r="19" ht="15.75">
      <c r="L19" s="133"/>
    </row>
    <row r="20" ht="15.75">
      <c r="L20" s="133"/>
    </row>
    <row r="21" ht="15.75">
      <c r="L21" s="133"/>
    </row>
    <row r="22" ht="15.75">
      <c r="L22" s="133"/>
    </row>
    <row r="23" ht="15.75">
      <c r="L23" s="13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0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5.625" style="0" customWidth="1"/>
    <col min="2" max="2" width="18.50390625" style="0" customWidth="1"/>
    <col min="3" max="3" width="12.625" style="0" customWidth="1"/>
    <col min="4" max="4" width="8.875" style="0" customWidth="1"/>
    <col min="5" max="5" width="7.875" style="0" customWidth="1"/>
    <col min="6" max="6" width="8.25390625" style="0" customWidth="1"/>
    <col min="7" max="7" width="9.125" style="0" customWidth="1"/>
    <col min="8" max="8" width="10.50390625" style="134" customWidth="1"/>
    <col min="9" max="9" width="10.625" style="0" customWidth="1"/>
    <col min="10" max="10" width="13.625" style="0" customWidth="1"/>
    <col min="11" max="11" width="12.25390625" style="0" customWidth="1"/>
    <col min="12" max="12" width="11.00390625" style="38" customWidth="1"/>
  </cols>
  <sheetData>
    <row r="5" ht="16.5" thickBot="1"/>
    <row r="6" spans="2:10" ht="21" customHeight="1">
      <c r="B6" s="15" t="s">
        <v>104</v>
      </c>
      <c r="C6" s="26" t="s">
        <v>23</v>
      </c>
      <c r="D6" s="26"/>
      <c r="E6" s="26"/>
      <c r="F6" s="26"/>
      <c r="G6" s="5"/>
      <c r="H6" s="135" t="s">
        <v>30</v>
      </c>
      <c r="I6" s="26"/>
      <c r="J6" s="16"/>
    </row>
    <row r="7" spans="2:12" ht="21" customHeight="1">
      <c r="B7" s="17" t="s">
        <v>115</v>
      </c>
      <c r="C7" t="s">
        <v>30</v>
      </c>
      <c r="D7" s="1"/>
      <c r="E7" s="1"/>
      <c r="F7" s="131" t="s">
        <v>30</v>
      </c>
      <c r="G7" s="6"/>
      <c r="H7" s="136"/>
      <c r="I7" s="1"/>
      <c r="J7" s="18"/>
      <c r="L7" s="178" t="s">
        <v>120</v>
      </c>
    </row>
    <row r="8" spans="2:12" ht="19.5" customHeight="1" thickBot="1">
      <c r="B8" s="7" t="s">
        <v>116</v>
      </c>
      <c r="C8" s="113" t="s">
        <v>107</v>
      </c>
      <c r="D8" s="113">
        <v>4915</v>
      </c>
      <c r="E8" s="2"/>
      <c r="F8" s="110" t="s">
        <v>30</v>
      </c>
      <c r="G8" s="8" t="s">
        <v>30</v>
      </c>
      <c r="H8" s="137"/>
      <c r="I8" s="2"/>
      <c r="J8" s="19"/>
      <c r="L8" s="178" t="s">
        <v>121</v>
      </c>
    </row>
    <row r="9" spans="2:12" ht="21.75" customHeight="1" thickTop="1">
      <c r="B9" s="45" t="s">
        <v>13</v>
      </c>
      <c r="C9" s="23" t="s">
        <v>32</v>
      </c>
      <c r="D9" s="27" t="s">
        <v>7</v>
      </c>
      <c r="E9" s="27" t="s">
        <v>9</v>
      </c>
      <c r="F9" s="42" t="s">
        <v>10</v>
      </c>
      <c r="G9" s="41" t="s">
        <v>11</v>
      </c>
      <c r="H9" s="138" t="s">
        <v>33</v>
      </c>
      <c r="I9" s="27" t="s">
        <v>34</v>
      </c>
      <c r="J9" s="24" t="s">
        <v>12</v>
      </c>
      <c r="K9" s="119" t="s">
        <v>59</v>
      </c>
      <c r="L9" s="178" t="s">
        <v>122</v>
      </c>
    </row>
    <row r="10" spans="2:12" ht="21.75" customHeight="1">
      <c r="B10" s="53" t="s">
        <v>4</v>
      </c>
      <c r="C10" s="56">
        <v>0.20486111111111113</v>
      </c>
      <c r="D10" s="31">
        <f>+E10-C10</f>
        <v>0.22222222222222218</v>
      </c>
      <c r="E10" s="59">
        <v>0.4270833333333333</v>
      </c>
      <c r="F10" s="31">
        <f>+G10-E10</f>
        <v>0.22847222222222224</v>
      </c>
      <c r="G10" s="58">
        <v>0.6555555555555556</v>
      </c>
      <c r="H10" s="139">
        <v>0.6680555555555556</v>
      </c>
      <c r="I10" s="31">
        <f>AVERAGE(F10,D10,C10)</f>
        <v>0.21851851851851853</v>
      </c>
      <c r="J10" s="32">
        <f>(+H10/4915)*1000</f>
        <v>0.1359217813948231</v>
      </c>
      <c r="K10" s="111">
        <f>+J10*5</f>
        <v>0.6796089069741156</v>
      </c>
      <c r="L10" s="133">
        <f aca="true" t="shared" si="0" ref="L10:L16">AVERAGE(D10,F10)</f>
        <v>0.2253472222222222</v>
      </c>
    </row>
    <row r="11" spans="2:12" ht="24.75" customHeight="1">
      <c r="B11" s="46" t="s">
        <v>43</v>
      </c>
      <c r="C11" s="37">
        <v>0.2138888888888889</v>
      </c>
      <c r="D11" s="31">
        <f aca="true" t="shared" si="1" ref="D11:D16">+E11-C11</f>
        <v>0.22708333333333336</v>
      </c>
      <c r="E11" s="59">
        <v>0.44097222222222227</v>
      </c>
      <c r="F11" s="31">
        <f aca="true" t="shared" si="2" ref="F11:F16">+G11-E11</f>
        <v>0.23541666666666666</v>
      </c>
      <c r="G11" s="32">
        <v>0.6763888888888889</v>
      </c>
      <c r="H11" s="140">
        <v>0.688888888888889</v>
      </c>
      <c r="I11" s="31">
        <f aca="true" t="shared" si="3" ref="I11:I16">AVERAGE(F11,D11,C11)</f>
        <v>0.22546296296296298</v>
      </c>
      <c r="J11" s="32">
        <f aca="true" t="shared" si="4" ref="J11:J16">(+H11/4915)*1000</f>
        <v>0.1401605063863457</v>
      </c>
      <c r="K11" s="111">
        <f aca="true" t="shared" si="5" ref="K11:K16">+J11*5</f>
        <v>0.7008025319317285</v>
      </c>
      <c r="L11" s="133">
        <f t="shared" si="0"/>
        <v>0.23125</v>
      </c>
    </row>
    <row r="12" spans="2:12" ht="24.75" customHeight="1">
      <c r="B12" s="46" t="s">
        <v>51</v>
      </c>
      <c r="C12" s="37">
        <v>0.22569444444444445</v>
      </c>
      <c r="D12" s="31">
        <f t="shared" si="1"/>
        <v>0.24305555555555555</v>
      </c>
      <c r="E12" s="59">
        <v>0.46875</v>
      </c>
      <c r="F12" s="31">
        <f t="shared" si="2"/>
        <v>0.25277777777777777</v>
      </c>
      <c r="G12" s="32">
        <v>0.7215277777777778</v>
      </c>
      <c r="H12" s="140">
        <v>0.7354166666666666</v>
      </c>
      <c r="I12" s="31">
        <f t="shared" si="3"/>
        <v>0.24050925925925926</v>
      </c>
      <c r="J12" s="32">
        <f t="shared" si="4"/>
        <v>0.149626992200746</v>
      </c>
      <c r="K12" s="111">
        <f t="shared" si="5"/>
        <v>0.74813496100373</v>
      </c>
      <c r="L12" s="133">
        <f t="shared" si="0"/>
        <v>0.24791666666666667</v>
      </c>
    </row>
    <row r="13" spans="2:12" ht="24.75" customHeight="1">
      <c r="B13" s="46" t="s">
        <v>19</v>
      </c>
      <c r="C13" s="37">
        <v>0.22569444444444445</v>
      </c>
      <c r="D13" s="31">
        <f t="shared" si="1"/>
        <v>0.24305555555555555</v>
      </c>
      <c r="E13" s="59">
        <v>0.46875</v>
      </c>
      <c r="F13" s="31">
        <f t="shared" si="2"/>
        <v>0.25625</v>
      </c>
      <c r="G13" s="32">
        <v>0.725</v>
      </c>
      <c r="H13" s="140">
        <v>0.7395833333333334</v>
      </c>
      <c r="I13" s="31">
        <f t="shared" si="3"/>
        <v>0.24166666666666667</v>
      </c>
      <c r="J13" s="32">
        <f t="shared" si="4"/>
        <v>0.15047473719905052</v>
      </c>
      <c r="K13" s="111">
        <f t="shared" si="5"/>
        <v>0.7523736859952526</v>
      </c>
      <c r="L13" s="133">
        <f t="shared" si="0"/>
        <v>0.24965277777777778</v>
      </c>
    </row>
    <row r="14" spans="2:12" ht="24.75" customHeight="1">
      <c r="B14" s="46" t="s">
        <v>18</v>
      </c>
      <c r="C14" s="37">
        <v>0.2347222222222222</v>
      </c>
      <c r="D14" s="31">
        <f t="shared" si="1"/>
        <v>0.2513888888888889</v>
      </c>
      <c r="E14" s="59">
        <v>0.4861111111111111</v>
      </c>
      <c r="F14" s="31">
        <f t="shared" si="2"/>
        <v>0.2527777777777778</v>
      </c>
      <c r="G14" s="32">
        <v>0.7388888888888889</v>
      </c>
      <c r="H14" s="140">
        <v>0.75625</v>
      </c>
      <c r="I14" s="31">
        <f t="shared" si="3"/>
        <v>0.24629629629629626</v>
      </c>
      <c r="J14" s="32">
        <f t="shared" si="4"/>
        <v>0.15386571719226858</v>
      </c>
      <c r="K14" s="111">
        <f t="shared" si="5"/>
        <v>0.7693285859613429</v>
      </c>
      <c r="L14" s="133">
        <f t="shared" si="0"/>
        <v>0.2520833333333333</v>
      </c>
    </row>
    <row r="15" spans="2:12" ht="24.75" customHeight="1">
      <c r="B15" s="46" t="s">
        <v>5</v>
      </c>
      <c r="C15" s="37">
        <v>0.2354166666666667</v>
      </c>
      <c r="D15" s="31">
        <f t="shared" si="1"/>
        <v>0.25555555555555554</v>
      </c>
      <c r="E15" s="59">
        <v>0.4909722222222222</v>
      </c>
      <c r="F15" s="31">
        <f t="shared" si="2"/>
        <v>0.2493055555555555</v>
      </c>
      <c r="G15" s="32">
        <v>0.7402777777777777</v>
      </c>
      <c r="H15" s="140">
        <v>0.7576388888888889</v>
      </c>
      <c r="I15" s="31">
        <f t="shared" si="3"/>
        <v>0.24675925925925923</v>
      </c>
      <c r="J15" s="32">
        <f t="shared" si="4"/>
        <v>0.1541482988583701</v>
      </c>
      <c r="K15" s="111">
        <f t="shared" si="5"/>
        <v>0.7707414942918505</v>
      </c>
      <c r="L15" s="133">
        <f t="shared" si="0"/>
        <v>0.2524305555555555</v>
      </c>
    </row>
    <row r="16" spans="2:12" ht="24.75" customHeight="1">
      <c r="B16" s="104" t="s">
        <v>3</v>
      </c>
      <c r="C16" s="51">
        <v>0.24027777777777778</v>
      </c>
      <c r="D16" s="31">
        <f t="shared" si="1"/>
        <v>0.26249999999999996</v>
      </c>
      <c r="E16" s="105">
        <v>0.5027777777777778</v>
      </c>
      <c r="F16" s="31">
        <f t="shared" si="2"/>
        <v>0.27222222222222225</v>
      </c>
      <c r="G16" s="55">
        <v>0.775</v>
      </c>
      <c r="H16" s="141">
        <v>0.7895833333333333</v>
      </c>
      <c r="I16" s="31">
        <f t="shared" si="3"/>
        <v>0.25833333333333336</v>
      </c>
      <c r="J16" s="32">
        <f t="shared" si="4"/>
        <v>0.16064767717870465</v>
      </c>
      <c r="K16" s="111">
        <f t="shared" si="5"/>
        <v>0.8032383858935233</v>
      </c>
      <c r="L16" s="133">
        <f t="shared" si="0"/>
        <v>0.2673611111111111</v>
      </c>
    </row>
    <row r="17" spans="2:10" ht="17.25" customHeight="1" thickBot="1">
      <c r="B17" s="74" t="s">
        <v>30</v>
      </c>
      <c r="C17" s="51"/>
      <c r="D17" s="54"/>
      <c r="E17" s="105"/>
      <c r="F17" s="54"/>
      <c r="G17" s="64"/>
      <c r="H17" s="141"/>
      <c r="I17" s="54"/>
      <c r="J17" s="55"/>
    </row>
    <row r="18" spans="2:12" ht="24.75" customHeight="1" thickBot="1">
      <c r="B18" s="114" t="s">
        <v>14</v>
      </c>
      <c r="C18" s="123" t="s">
        <v>117</v>
      </c>
      <c r="D18" s="180"/>
      <c r="E18" s="116"/>
      <c r="F18" s="115"/>
      <c r="G18" s="117"/>
      <c r="H18" s="142" t="s">
        <v>58</v>
      </c>
      <c r="I18" s="115"/>
      <c r="J18" s="118"/>
      <c r="K18" t="s">
        <v>59</v>
      </c>
      <c r="L18" s="38" t="s">
        <v>133</v>
      </c>
    </row>
    <row r="19" spans="1:12" ht="24.75" customHeight="1" thickTop="1">
      <c r="A19" t="s">
        <v>123</v>
      </c>
      <c r="B19" s="46" t="s">
        <v>50</v>
      </c>
      <c r="C19" s="37">
        <v>0.2604166666666667</v>
      </c>
      <c r="D19" s="31">
        <f aca="true" t="shared" si="6" ref="D19:D27">+E19-C19</f>
        <v>0.28124999999999994</v>
      </c>
      <c r="E19" s="59">
        <v>0.5416666666666666</v>
      </c>
      <c r="F19" s="3"/>
      <c r="G19" s="11"/>
      <c r="H19" s="140">
        <v>0.6458333333333334</v>
      </c>
      <c r="I19" s="31">
        <f aca="true" t="shared" si="7" ref="I19:I27">AVERAGE(F19,D19,C19)</f>
        <v>0.2708333333333333</v>
      </c>
      <c r="J19" s="32">
        <f>(+H19/3867)*1000</f>
        <v>0.1670114645289199</v>
      </c>
      <c r="K19" s="111">
        <f>+J19*4</f>
        <v>0.6680458581156796</v>
      </c>
      <c r="L19" s="111">
        <f>+J19*5</f>
        <v>0.8350573226445995</v>
      </c>
    </row>
    <row r="20" spans="2:12" ht="24.75" customHeight="1">
      <c r="B20" s="46" t="s">
        <v>111</v>
      </c>
      <c r="C20" s="37">
        <v>0.2534722222222222</v>
      </c>
      <c r="D20" s="31">
        <f t="shared" si="6"/>
        <v>0.2881944444444444</v>
      </c>
      <c r="E20" s="59">
        <v>0.5416666666666666</v>
      </c>
      <c r="F20" s="3"/>
      <c r="G20" s="11"/>
      <c r="H20" s="140">
        <v>0.6576388888888889</v>
      </c>
      <c r="I20" s="31">
        <f t="shared" si="7"/>
        <v>0.2708333333333333</v>
      </c>
      <c r="J20" s="32">
        <f aca="true" t="shared" si="8" ref="J20:J27">(+H20/3867)*1000</f>
        <v>0.1700643622676206</v>
      </c>
      <c r="K20" s="111">
        <f aca="true" t="shared" si="9" ref="K20:K27">+J20*4</f>
        <v>0.6802574490704824</v>
      </c>
      <c r="L20" s="111">
        <f aca="true" t="shared" si="10" ref="L20:L27">+J20*5</f>
        <v>0.8503218113381029</v>
      </c>
    </row>
    <row r="21" spans="2:12" ht="24.75" customHeight="1">
      <c r="B21" s="46" t="s">
        <v>99</v>
      </c>
      <c r="C21" s="37">
        <v>0.2652777777777778</v>
      </c>
      <c r="D21" s="31">
        <f t="shared" si="6"/>
        <v>0.29305555555555557</v>
      </c>
      <c r="E21" s="59">
        <v>0.5583333333333333</v>
      </c>
      <c r="F21" s="3"/>
      <c r="G21" s="11"/>
      <c r="H21" s="140">
        <v>0.6715277777777778</v>
      </c>
      <c r="I21" s="31">
        <f t="shared" si="7"/>
        <v>0.2791666666666667</v>
      </c>
      <c r="J21" s="32">
        <f t="shared" si="8"/>
        <v>0.17365600666609202</v>
      </c>
      <c r="K21" s="111">
        <f t="shared" si="9"/>
        <v>0.6946240266643681</v>
      </c>
      <c r="L21" s="111">
        <f t="shared" si="10"/>
        <v>0.8682800333304601</v>
      </c>
    </row>
    <row r="22" spans="2:12" ht="24.75" customHeight="1">
      <c r="B22" s="46" t="s">
        <v>96</v>
      </c>
      <c r="C22" s="37">
        <v>0.29930555555555555</v>
      </c>
      <c r="D22" s="31">
        <f t="shared" si="6"/>
        <v>0.29444444444444445</v>
      </c>
      <c r="E22" s="59">
        <v>0.59375</v>
      </c>
      <c r="F22" s="4"/>
      <c r="G22" s="11"/>
      <c r="H22" s="140">
        <v>0.7069444444444444</v>
      </c>
      <c r="I22" s="31">
        <f t="shared" si="7"/>
        <v>0.296875</v>
      </c>
      <c r="J22" s="32">
        <f t="shared" si="8"/>
        <v>0.18281469988219406</v>
      </c>
      <c r="K22" s="111">
        <f t="shared" si="9"/>
        <v>0.7312587995287763</v>
      </c>
      <c r="L22" s="111">
        <f t="shared" si="10"/>
        <v>0.9140734994109703</v>
      </c>
    </row>
    <row r="23" spans="2:12" ht="24.75" customHeight="1">
      <c r="B23" s="46" t="s">
        <v>101</v>
      </c>
      <c r="C23" s="37">
        <v>0.27569444444444446</v>
      </c>
      <c r="D23" s="31">
        <f t="shared" si="6"/>
        <v>0.32013888888888886</v>
      </c>
      <c r="E23" s="59">
        <v>0.5958333333333333</v>
      </c>
      <c r="F23" s="4"/>
      <c r="G23" s="11"/>
      <c r="H23" s="140">
        <v>0.7138888888888889</v>
      </c>
      <c r="I23" s="31">
        <f t="shared" si="7"/>
        <v>0.29791666666666666</v>
      </c>
      <c r="J23" s="32">
        <f t="shared" si="8"/>
        <v>0.18461052208142978</v>
      </c>
      <c r="K23" s="111">
        <f t="shared" si="9"/>
        <v>0.7384420883257191</v>
      </c>
      <c r="L23" s="111">
        <f t="shared" si="10"/>
        <v>0.9230526104071489</v>
      </c>
    </row>
    <row r="24" spans="2:12" ht="24.75" customHeight="1">
      <c r="B24" s="46" t="s">
        <v>46</v>
      </c>
      <c r="C24" s="37">
        <v>0.29375</v>
      </c>
      <c r="D24" s="31">
        <f t="shared" si="6"/>
        <v>0.31597222222222215</v>
      </c>
      <c r="E24" s="59">
        <v>0.6097222222222222</v>
      </c>
      <c r="F24" s="4"/>
      <c r="G24" s="11"/>
      <c r="H24" s="140">
        <v>0.7277777777777777</v>
      </c>
      <c r="I24" s="31">
        <f t="shared" si="7"/>
        <v>0.3048611111111111</v>
      </c>
      <c r="J24" s="32">
        <f t="shared" si="8"/>
        <v>0.18820216647990115</v>
      </c>
      <c r="K24" s="111">
        <f t="shared" si="9"/>
        <v>0.7528086659196046</v>
      </c>
      <c r="L24" s="111">
        <f t="shared" si="10"/>
        <v>0.9410108323995058</v>
      </c>
    </row>
    <row r="25" spans="2:12" ht="24.75" customHeight="1">
      <c r="B25" s="46" t="s">
        <v>112</v>
      </c>
      <c r="C25" s="37">
        <v>0.30416666666666664</v>
      </c>
      <c r="D25" s="31">
        <f t="shared" si="6"/>
        <v>0.35000000000000003</v>
      </c>
      <c r="E25" s="59">
        <v>0.6541666666666667</v>
      </c>
      <c r="F25" s="4"/>
      <c r="G25" s="11"/>
      <c r="H25" s="140">
        <v>0.7722222222222223</v>
      </c>
      <c r="I25" s="31">
        <f t="shared" si="7"/>
        <v>0.32708333333333334</v>
      </c>
      <c r="J25" s="32">
        <f t="shared" si="8"/>
        <v>0.19969542855500963</v>
      </c>
      <c r="K25" s="111">
        <f t="shared" si="9"/>
        <v>0.7987817142200385</v>
      </c>
      <c r="L25" s="111">
        <f t="shared" si="10"/>
        <v>0.9984771427750482</v>
      </c>
    </row>
    <row r="26" spans="2:12" ht="24.75" customHeight="1">
      <c r="B26" s="46" t="s">
        <v>47</v>
      </c>
      <c r="C26" s="37">
        <v>0.30625</v>
      </c>
      <c r="D26" s="31">
        <f t="shared" si="6"/>
        <v>0.35138888888888886</v>
      </c>
      <c r="E26" s="59">
        <v>0.6576388888888889</v>
      </c>
      <c r="F26" s="4"/>
      <c r="G26" s="11"/>
      <c r="H26" s="140">
        <v>0.7909722222222223</v>
      </c>
      <c r="I26" s="31">
        <f t="shared" si="7"/>
        <v>0.32881944444444444</v>
      </c>
      <c r="J26" s="32">
        <f t="shared" si="8"/>
        <v>0.20454414849294603</v>
      </c>
      <c r="K26" s="111">
        <f t="shared" si="9"/>
        <v>0.8181765939717841</v>
      </c>
      <c r="L26" s="111">
        <f t="shared" si="10"/>
        <v>1.0227207424647302</v>
      </c>
    </row>
    <row r="27" spans="2:12" ht="24.75" customHeight="1">
      <c r="B27" s="46" t="s">
        <v>66</v>
      </c>
      <c r="C27" s="37">
        <v>0.3368055555555556</v>
      </c>
      <c r="D27" s="31">
        <f t="shared" si="6"/>
        <v>0.4048611111111111</v>
      </c>
      <c r="E27" s="59">
        <v>0.7416666666666667</v>
      </c>
      <c r="F27" s="4"/>
      <c r="G27" s="11"/>
      <c r="H27" s="140">
        <v>0.8881944444444444</v>
      </c>
      <c r="I27" s="31">
        <f t="shared" si="7"/>
        <v>0.37083333333333335</v>
      </c>
      <c r="J27" s="32">
        <f t="shared" si="8"/>
        <v>0.22968565928224577</v>
      </c>
      <c r="K27" s="111">
        <f t="shared" si="9"/>
        <v>0.9187426371289831</v>
      </c>
      <c r="L27" s="111">
        <f t="shared" si="10"/>
        <v>1.148428296411229</v>
      </c>
    </row>
    <row r="28" spans="2:10" ht="12.75" customHeight="1" thickBot="1">
      <c r="B28" s="104" t="s">
        <v>30</v>
      </c>
      <c r="C28" s="51"/>
      <c r="D28" s="54"/>
      <c r="E28" s="105"/>
      <c r="F28" s="47"/>
      <c r="G28" s="49"/>
      <c r="H28" s="141"/>
      <c r="I28" s="54"/>
      <c r="J28" s="55"/>
    </row>
    <row r="29" spans="2:12" ht="24.75" customHeight="1">
      <c r="B29" s="114" t="s">
        <v>15</v>
      </c>
      <c r="C29" s="125" t="s">
        <v>131</v>
      </c>
      <c r="D29" s="115"/>
      <c r="E29" s="120"/>
      <c r="F29" s="121"/>
      <c r="G29" s="117"/>
      <c r="H29" s="175" t="s">
        <v>60</v>
      </c>
      <c r="I29" s="122"/>
      <c r="J29" s="176"/>
      <c r="K29" t="s">
        <v>132</v>
      </c>
      <c r="L29" s="38" t="s">
        <v>130</v>
      </c>
    </row>
    <row r="30" spans="2:12" ht="24.75" customHeight="1">
      <c r="B30" s="10" t="s">
        <v>54</v>
      </c>
      <c r="C30" s="124">
        <v>0.24444444444444446</v>
      </c>
      <c r="D30" s="31"/>
      <c r="E30" s="33"/>
      <c r="F30" s="43"/>
      <c r="G30" s="34"/>
      <c r="H30" s="141">
        <v>0.4298611111111111</v>
      </c>
      <c r="I30" s="37"/>
      <c r="J30" s="32">
        <f>(+H30/2840)*1000</f>
        <v>0.15135954616588418</v>
      </c>
      <c r="K30" s="111">
        <f>+J30*3</f>
        <v>0.4540786384976525</v>
      </c>
      <c r="L30" s="111">
        <f aca="true" t="shared" si="11" ref="L30:L39">+J30*4</f>
        <v>0.6054381846635367</v>
      </c>
    </row>
    <row r="31" spans="2:12" ht="24.75" customHeight="1">
      <c r="B31" s="46" t="s">
        <v>44</v>
      </c>
      <c r="C31" s="37">
        <v>0.2465277777777778</v>
      </c>
      <c r="D31" s="4"/>
      <c r="E31" s="4"/>
      <c r="F31" s="3"/>
      <c r="G31" s="11"/>
      <c r="H31" s="177">
        <v>0.4444444444444444</v>
      </c>
      <c r="I31" s="37"/>
      <c r="J31" s="32">
        <f aca="true" t="shared" si="12" ref="J31:J39">(+H31/2840)*1000</f>
        <v>0.15649452269170577</v>
      </c>
      <c r="K31" s="111">
        <f aca="true" t="shared" si="13" ref="K31:K39">+J31*3</f>
        <v>0.4694835680751173</v>
      </c>
      <c r="L31" s="111">
        <f t="shared" si="11"/>
        <v>0.6259780907668231</v>
      </c>
    </row>
    <row r="32" spans="2:12" ht="24.75" customHeight="1">
      <c r="B32" s="46" t="s">
        <v>100</v>
      </c>
      <c r="C32" s="37">
        <v>0.25416666666666665</v>
      </c>
      <c r="D32" s="4"/>
      <c r="E32" s="4"/>
      <c r="F32" s="3"/>
      <c r="G32" s="11"/>
      <c r="H32" s="177">
        <v>0.4534722222222222</v>
      </c>
      <c r="I32" s="37"/>
      <c r="J32" s="32">
        <f t="shared" si="12"/>
        <v>0.15967331768388107</v>
      </c>
      <c r="K32" s="111">
        <f t="shared" si="13"/>
        <v>0.47901995305164324</v>
      </c>
      <c r="L32" s="111">
        <f t="shared" si="11"/>
        <v>0.6386932707355243</v>
      </c>
    </row>
    <row r="33" spans="2:12" ht="24.75" customHeight="1">
      <c r="B33" s="179" t="s">
        <v>45</v>
      </c>
      <c r="C33" s="51">
        <v>0.24930555555555556</v>
      </c>
      <c r="D33" s="54"/>
      <c r="E33" s="61"/>
      <c r="F33" s="95"/>
      <c r="G33" s="64"/>
      <c r="H33" s="177">
        <v>0.4576388888888889</v>
      </c>
      <c r="I33" s="37"/>
      <c r="J33" s="32">
        <f t="shared" si="12"/>
        <v>0.1611404538341158</v>
      </c>
      <c r="K33" s="111">
        <f t="shared" si="13"/>
        <v>0.4834213615023474</v>
      </c>
      <c r="L33" s="111">
        <f t="shared" si="11"/>
        <v>0.6445618153364632</v>
      </c>
    </row>
    <row r="34" spans="2:12" ht="24.75" customHeight="1">
      <c r="B34" s="104" t="s">
        <v>113</v>
      </c>
      <c r="C34" s="51">
        <v>0.2513888888888889</v>
      </c>
      <c r="D34" s="47"/>
      <c r="E34" s="47"/>
      <c r="F34" s="48"/>
      <c r="G34" s="49"/>
      <c r="H34" s="177">
        <v>0.46527777777777773</v>
      </c>
      <c r="I34" s="37"/>
      <c r="J34" s="32">
        <f t="shared" si="12"/>
        <v>0.1638302034428795</v>
      </c>
      <c r="K34" s="111">
        <f t="shared" si="13"/>
        <v>0.4914906103286385</v>
      </c>
      <c r="L34" s="111">
        <f t="shared" si="11"/>
        <v>0.655320813771518</v>
      </c>
    </row>
    <row r="35" spans="2:12" ht="24.75" customHeight="1">
      <c r="B35" s="104" t="s">
        <v>114</v>
      </c>
      <c r="C35" s="51">
        <v>0.2743055555555555</v>
      </c>
      <c r="D35" s="47"/>
      <c r="E35" s="47"/>
      <c r="F35" s="48"/>
      <c r="G35" s="49"/>
      <c r="H35" s="177">
        <v>0.4909722222222222</v>
      </c>
      <c r="I35" s="37"/>
      <c r="J35" s="32">
        <f t="shared" si="12"/>
        <v>0.17287754303599373</v>
      </c>
      <c r="K35" s="111">
        <f t="shared" si="13"/>
        <v>0.5186326291079812</v>
      </c>
      <c r="L35" s="111">
        <f t="shared" si="11"/>
        <v>0.6915101721439749</v>
      </c>
    </row>
    <row r="36" spans="2:12" ht="24.75" customHeight="1">
      <c r="B36" s="104" t="s">
        <v>52</v>
      </c>
      <c r="C36" s="51">
        <v>0.2722222222222222</v>
      </c>
      <c r="D36" s="47"/>
      <c r="E36" s="47"/>
      <c r="F36" s="48"/>
      <c r="G36" s="49"/>
      <c r="H36" s="177">
        <v>0.49444444444444446</v>
      </c>
      <c r="I36" s="37"/>
      <c r="J36" s="32">
        <f t="shared" si="12"/>
        <v>0.1741001564945227</v>
      </c>
      <c r="K36" s="111">
        <f t="shared" si="13"/>
        <v>0.5223004694835681</v>
      </c>
      <c r="L36" s="111">
        <f t="shared" si="11"/>
        <v>0.6964006259780908</v>
      </c>
    </row>
    <row r="37" spans="2:12" ht="24.75" customHeight="1">
      <c r="B37" s="104" t="s">
        <v>98</v>
      </c>
      <c r="C37" s="51">
        <v>0.2916666666666667</v>
      </c>
      <c r="D37" s="47"/>
      <c r="E37" s="47"/>
      <c r="F37" s="48"/>
      <c r="G37" s="49"/>
      <c r="H37" s="177">
        <v>0.5215277777777778</v>
      </c>
      <c r="I37" s="37"/>
      <c r="J37" s="32">
        <f t="shared" si="12"/>
        <v>0.18363654147104852</v>
      </c>
      <c r="K37" s="111">
        <f t="shared" si="13"/>
        <v>0.5509096244131455</v>
      </c>
      <c r="L37" s="111">
        <f t="shared" si="11"/>
        <v>0.7345461658841941</v>
      </c>
    </row>
    <row r="38" spans="2:12" ht="24.75" customHeight="1">
      <c r="B38" s="104" t="s">
        <v>97</v>
      </c>
      <c r="C38" s="51">
        <v>0.3090277777777778</v>
      </c>
      <c r="D38" s="47"/>
      <c r="E38" s="47"/>
      <c r="F38" s="48"/>
      <c r="G38" s="49"/>
      <c r="H38" s="177">
        <v>0.5548611111111111</v>
      </c>
      <c r="I38" s="37"/>
      <c r="J38" s="32">
        <f t="shared" si="12"/>
        <v>0.19537363067292646</v>
      </c>
      <c r="K38" s="111">
        <f t="shared" si="13"/>
        <v>0.5861208920187794</v>
      </c>
      <c r="L38" s="111">
        <f t="shared" si="11"/>
        <v>0.7814945226917058</v>
      </c>
    </row>
    <row r="39" spans="2:12" ht="24.75" customHeight="1">
      <c r="B39" s="104" t="s">
        <v>95</v>
      </c>
      <c r="C39" s="51">
        <v>0.34027777777777773</v>
      </c>
      <c r="D39" s="47"/>
      <c r="E39" s="47"/>
      <c r="F39" s="48"/>
      <c r="G39" s="49"/>
      <c r="H39" s="177">
        <v>0.6027777777777777</v>
      </c>
      <c r="I39" s="37"/>
      <c r="J39" s="32">
        <f t="shared" si="12"/>
        <v>0.212245696400626</v>
      </c>
      <c r="K39" s="111">
        <f t="shared" si="13"/>
        <v>0.636737089201878</v>
      </c>
      <c r="L39" s="111">
        <f t="shared" si="11"/>
        <v>0.848982785602504</v>
      </c>
    </row>
    <row r="40" spans="2:10" ht="24.75" customHeight="1" thickBot="1">
      <c r="B40" s="12"/>
      <c r="C40" s="22"/>
      <c r="D40" s="21"/>
      <c r="E40" s="21"/>
      <c r="F40" s="13"/>
      <c r="G40" s="14"/>
      <c r="H40" s="145"/>
      <c r="I40" s="21"/>
      <c r="J40" s="14"/>
    </row>
  </sheetData>
  <sheetProtection/>
  <printOptions/>
  <pageMargins left="0.5" right="0.5" top="0.75" bottom="0.5" header="0.5" footer="0.5"/>
  <pageSetup fitToHeight="1" fitToWidth="1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7"/>
  <sheetViews>
    <sheetView zoomScale="74" zoomScaleNormal="74" zoomScalePageLayoutView="0" workbookViewId="0" topLeftCell="B1">
      <selection activeCell="H10" sqref="H10:I10"/>
    </sheetView>
  </sheetViews>
  <sheetFormatPr defaultColWidth="11.00390625" defaultRowHeight="15.75"/>
  <cols>
    <col min="1" max="2" width="11.00390625" style="0" customWidth="1"/>
    <col min="3" max="3" width="19.125" style="0" customWidth="1"/>
    <col min="4" max="4" width="8.375" style="0" customWidth="1"/>
    <col min="5" max="5" width="9.375" style="0" customWidth="1"/>
    <col min="6" max="6" width="12.375" style="0" customWidth="1"/>
    <col min="7" max="7" width="9.75390625" style="0" customWidth="1"/>
    <col min="8" max="8" width="10.375" style="0" customWidth="1"/>
    <col min="9" max="9" width="11.50390625" style="0" customWidth="1"/>
    <col min="10" max="10" width="13.125" style="0" customWidth="1"/>
  </cols>
  <sheetData>
    <row r="5" ht="16.5" thickBot="1"/>
    <row r="6" spans="3:9" ht="18" customHeight="1">
      <c r="C6" s="15" t="s">
        <v>104</v>
      </c>
      <c r="D6" s="26" t="s">
        <v>23</v>
      </c>
      <c r="E6" s="26"/>
      <c r="F6" s="5"/>
      <c r="G6" s="15" t="s">
        <v>30</v>
      </c>
      <c r="H6" s="26"/>
      <c r="I6" s="16"/>
    </row>
    <row r="7" spans="3:9" ht="15.75">
      <c r="C7" s="17" t="s">
        <v>118</v>
      </c>
      <c r="D7" s="130"/>
      <c r="F7" s="6"/>
      <c r="G7" s="17"/>
      <c r="H7" s="50"/>
      <c r="I7" s="18"/>
    </row>
    <row r="8" spans="3:9" ht="27.75" customHeight="1" thickBot="1">
      <c r="C8" s="7" t="s">
        <v>119</v>
      </c>
      <c r="D8" s="129" t="s">
        <v>117</v>
      </c>
      <c r="E8" s="2"/>
      <c r="F8" s="8"/>
      <c r="G8" s="7"/>
      <c r="H8" s="2"/>
      <c r="I8" s="19"/>
    </row>
    <row r="9" spans="3:10" ht="16.5" thickTop="1">
      <c r="C9" s="45" t="s">
        <v>16</v>
      </c>
      <c r="D9" s="23" t="s">
        <v>32</v>
      </c>
      <c r="E9" s="27" t="s">
        <v>7</v>
      </c>
      <c r="F9" s="24" t="s">
        <v>8</v>
      </c>
      <c r="G9" s="25" t="s">
        <v>33</v>
      </c>
      <c r="H9" s="27" t="s">
        <v>34</v>
      </c>
      <c r="I9" s="24" t="s">
        <v>12</v>
      </c>
      <c r="J9" s="119" t="s">
        <v>59</v>
      </c>
    </row>
    <row r="10" spans="3:10" ht="22.5" customHeight="1">
      <c r="C10" s="46" t="s">
        <v>57</v>
      </c>
      <c r="D10" s="37">
        <v>0.2548611111111111</v>
      </c>
      <c r="E10" s="31">
        <f aca="true" t="shared" si="0" ref="E10:E22">+F10-D10</f>
        <v>0.2729166666666667</v>
      </c>
      <c r="F10" s="32">
        <v>0.5277777777777778</v>
      </c>
      <c r="G10" s="140">
        <v>0.6361111111111112</v>
      </c>
      <c r="H10" s="31">
        <f>+AVERAGE(D10,E10)</f>
        <v>0.2638888888888889</v>
      </c>
      <c r="I10" s="58">
        <f>(+G10/3900)*1000</f>
        <v>0.16310541310541313</v>
      </c>
      <c r="J10" s="111">
        <f aca="true" t="shared" si="1" ref="J10:J22">+I10*4</f>
        <v>0.6524216524216525</v>
      </c>
    </row>
    <row r="11" spans="3:10" ht="22.5" customHeight="1">
      <c r="C11" s="46" t="s">
        <v>36</v>
      </c>
      <c r="D11" s="37">
        <v>0.2548611111111111</v>
      </c>
      <c r="E11" s="31">
        <f t="shared" si="0"/>
        <v>0.2729166666666667</v>
      </c>
      <c r="F11" s="32">
        <v>0.5277777777777778</v>
      </c>
      <c r="G11" s="140">
        <v>0.6361111111111112</v>
      </c>
      <c r="H11" s="31">
        <f aca="true" t="shared" si="2" ref="H11:H22">+AVERAGE(D11,E11)</f>
        <v>0.2638888888888889</v>
      </c>
      <c r="I11" s="58">
        <f aca="true" t="shared" si="3" ref="I11:I22">(+G11/3900)*1000</f>
        <v>0.16310541310541313</v>
      </c>
      <c r="J11" s="111">
        <f t="shared" si="1"/>
        <v>0.6524216524216525</v>
      </c>
    </row>
    <row r="12" spans="3:10" ht="22.5" customHeight="1">
      <c r="C12" s="46" t="s">
        <v>31</v>
      </c>
      <c r="D12" s="37">
        <v>0.26180555555555557</v>
      </c>
      <c r="E12" s="31">
        <f t="shared" si="0"/>
        <v>0.2888888888888889</v>
      </c>
      <c r="F12" s="32">
        <v>0.5506944444444445</v>
      </c>
      <c r="G12" s="140">
        <v>0.6493055555555556</v>
      </c>
      <c r="H12" s="31">
        <f t="shared" si="2"/>
        <v>0.27534722222222224</v>
      </c>
      <c r="I12" s="58">
        <f t="shared" si="3"/>
        <v>0.166488603988604</v>
      </c>
      <c r="J12" s="111">
        <f t="shared" si="1"/>
        <v>0.665954415954416</v>
      </c>
    </row>
    <row r="13" spans="3:10" ht="22.5" customHeight="1">
      <c r="C13" s="112" t="s">
        <v>86</v>
      </c>
      <c r="D13" s="37">
        <v>0.2652777777777778</v>
      </c>
      <c r="E13" s="31">
        <f t="shared" si="0"/>
        <v>0.2986111111111111</v>
      </c>
      <c r="F13" s="32">
        <v>0.5638888888888889</v>
      </c>
      <c r="G13" s="140">
        <v>0.6791666666666667</v>
      </c>
      <c r="H13" s="31">
        <f t="shared" si="2"/>
        <v>0.28194444444444444</v>
      </c>
      <c r="I13" s="58">
        <f t="shared" si="3"/>
        <v>0.17414529914529914</v>
      </c>
      <c r="J13" s="111">
        <f t="shared" si="1"/>
        <v>0.6965811965811965</v>
      </c>
    </row>
    <row r="14" spans="3:10" ht="22.5" customHeight="1">
      <c r="C14" s="46" t="s">
        <v>1</v>
      </c>
      <c r="D14" s="37">
        <v>0.2881944444444445</v>
      </c>
      <c r="E14" s="31">
        <f t="shared" si="0"/>
        <v>0.3194444444444445</v>
      </c>
      <c r="F14" s="32">
        <v>0.607638888888889</v>
      </c>
      <c r="G14" s="140">
        <v>0.7243055555555555</v>
      </c>
      <c r="H14" s="31">
        <f t="shared" si="2"/>
        <v>0.3038194444444445</v>
      </c>
      <c r="I14" s="58">
        <f t="shared" si="3"/>
        <v>0.18571937321937323</v>
      </c>
      <c r="J14" s="111">
        <f t="shared" si="1"/>
        <v>0.7428774928774929</v>
      </c>
    </row>
    <row r="15" spans="3:10" ht="22.5" customHeight="1">
      <c r="C15" s="46" t="s">
        <v>87</v>
      </c>
      <c r="D15" s="37">
        <v>0.2916666666666667</v>
      </c>
      <c r="E15" s="31">
        <f t="shared" si="0"/>
        <v>0.31597222222222227</v>
      </c>
      <c r="F15" s="32">
        <v>0.607638888888889</v>
      </c>
      <c r="G15" s="140">
        <v>0.7333333333333334</v>
      </c>
      <c r="H15" s="31">
        <f t="shared" si="2"/>
        <v>0.3038194444444445</v>
      </c>
      <c r="I15" s="58">
        <f t="shared" si="3"/>
        <v>0.18803418803418806</v>
      </c>
      <c r="J15" s="111">
        <f t="shared" si="1"/>
        <v>0.7521367521367522</v>
      </c>
    </row>
    <row r="16" spans="3:10" ht="22.5" customHeight="1">
      <c r="C16" s="46" t="s">
        <v>91</v>
      </c>
      <c r="D16" s="37">
        <v>0.2965277777777778</v>
      </c>
      <c r="E16" s="31">
        <f t="shared" si="0"/>
        <v>0.32569444444444445</v>
      </c>
      <c r="F16" s="32">
        <v>0.6222222222222222</v>
      </c>
      <c r="G16" s="140">
        <v>0.748611111111111</v>
      </c>
      <c r="H16" s="31">
        <f t="shared" si="2"/>
        <v>0.3111111111111111</v>
      </c>
      <c r="I16" s="58">
        <f t="shared" si="3"/>
        <v>0.19195156695156693</v>
      </c>
      <c r="J16" s="111">
        <f t="shared" si="1"/>
        <v>0.7678062678062677</v>
      </c>
    </row>
    <row r="17" spans="3:10" ht="22.5" customHeight="1">
      <c r="C17" s="46" t="s">
        <v>37</v>
      </c>
      <c r="D17" s="37">
        <v>0.2916666666666667</v>
      </c>
      <c r="E17" s="31">
        <f t="shared" si="0"/>
        <v>0.34374999999999994</v>
      </c>
      <c r="F17" s="32">
        <v>0.6354166666666666</v>
      </c>
      <c r="G17" s="140">
        <v>0.7743055555555555</v>
      </c>
      <c r="H17" s="31">
        <f t="shared" si="2"/>
        <v>0.3177083333333333</v>
      </c>
      <c r="I17" s="58">
        <f t="shared" si="3"/>
        <v>0.198539886039886</v>
      </c>
      <c r="J17" s="111">
        <f t="shared" si="1"/>
        <v>0.794159544159544</v>
      </c>
    </row>
    <row r="18" spans="3:10" ht="22.5" customHeight="1">
      <c r="C18" s="46" t="s">
        <v>92</v>
      </c>
      <c r="D18" s="37">
        <v>0.3159722222222222</v>
      </c>
      <c r="E18" s="31">
        <f t="shared" si="0"/>
        <v>0.34444444444444444</v>
      </c>
      <c r="F18" s="32">
        <v>0.6604166666666667</v>
      </c>
      <c r="G18" s="140">
        <v>0.7909722222222223</v>
      </c>
      <c r="H18" s="31">
        <f t="shared" si="2"/>
        <v>0.3302083333333333</v>
      </c>
      <c r="I18" s="58">
        <f t="shared" si="3"/>
        <v>0.20281339031339035</v>
      </c>
      <c r="J18" s="111">
        <f t="shared" si="1"/>
        <v>0.8112535612535614</v>
      </c>
    </row>
    <row r="19" spans="3:10" ht="22.5" customHeight="1">
      <c r="C19" s="46" t="s">
        <v>90</v>
      </c>
      <c r="D19" s="37">
        <v>0.3159722222222222</v>
      </c>
      <c r="E19" s="31">
        <f t="shared" si="0"/>
        <v>0.34444444444444444</v>
      </c>
      <c r="F19" s="32">
        <v>0.6604166666666667</v>
      </c>
      <c r="G19" s="140">
        <v>0.7909722222222223</v>
      </c>
      <c r="H19" s="31">
        <f t="shared" si="2"/>
        <v>0.3302083333333333</v>
      </c>
      <c r="I19" s="58">
        <f t="shared" si="3"/>
        <v>0.20281339031339035</v>
      </c>
      <c r="J19" s="111">
        <f t="shared" si="1"/>
        <v>0.8112535612535614</v>
      </c>
    </row>
    <row r="20" spans="3:10" ht="22.5" customHeight="1">
      <c r="C20" s="46" t="s">
        <v>88</v>
      </c>
      <c r="D20" s="37">
        <v>0.32708333333333334</v>
      </c>
      <c r="E20" s="31">
        <f t="shared" si="0"/>
        <v>0.3416666666666666</v>
      </c>
      <c r="F20" s="32">
        <v>0.66875</v>
      </c>
      <c r="G20" s="140">
        <v>0.813888888888889</v>
      </c>
      <c r="H20" s="31">
        <f t="shared" si="2"/>
        <v>0.334375</v>
      </c>
      <c r="I20" s="58">
        <f t="shared" si="3"/>
        <v>0.20868945868945873</v>
      </c>
      <c r="J20" s="111">
        <f t="shared" si="1"/>
        <v>0.8347578347578349</v>
      </c>
    </row>
    <row r="21" spans="3:10" ht="22.5" customHeight="1">
      <c r="C21" s="46" t="s">
        <v>105</v>
      </c>
      <c r="D21" s="37">
        <v>0.32708333333333334</v>
      </c>
      <c r="E21" s="31">
        <f t="shared" si="0"/>
        <v>0.3416666666666666</v>
      </c>
      <c r="F21" s="32">
        <v>0.66875</v>
      </c>
      <c r="G21" s="140">
        <v>0.8152777777777778</v>
      </c>
      <c r="H21" s="31">
        <f t="shared" si="2"/>
        <v>0.334375</v>
      </c>
      <c r="I21" s="58">
        <f t="shared" si="3"/>
        <v>0.20904558404558404</v>
      </c>
      <c r="J21" s="111">
        <f t="shared" si="1"/>
        <v>0.8361823361823362</v>
      </c>
    </row>
    <row r="22" spans="3:10" ht="22.5" customHeight="1">
      <c r="C22" s="46" t="s">
        <v>106</v>
      </c>
      <c r="D22" s="37">
        <v>0.33194444444444443</v>
      </c>
      <c r="E22" s="31">
        <f t="shared" si="0"/>
        <v>0.36180555555555555</v>
      </c>
      <c r="F22" s="32">
        <v>0.69375</v>
      </c>
      <c r="G22" s="140">
        <v>0.8298611111111112</v>
      </c>
      <c r="H22" s="31">
        <f t="shared" si="2"/>
        <v>0.346875</v>
      </c>
      <c r="I22" s="58">
        <f t="shared" si="3"/>
        <v>0.2127849002849003</v>
      </c>
      <c r="J22" s="111">
        <f t="shared" si="1"/>
        <v>0.8511396011396012</v>
      </c>
    </row>
    <row r="23" spans="3:9" ht="18.75" customHeight="1" thickBot="1">
      <c r="C23" s="104" t="s">
        <v>30</v>
      </c>
      <c r="D23" s="126"/>
      <c r="E23" s="61"/>
      <c r="F23" s="64"/>
      <c r="G23" s="52" t="s">
        <v>30</v>
      </c>
      <c r="H23" s="47"/>
      <c r="I23" s="49"/>
    </row>
    <row r="24" spans="3:11" ht="18.75" customHeight="1">
      <c r="C24" s="114" t="s">
        <v>17</v>
      </c>
      <c r="D24" s="125" t="s">
        <v>107</v>
      </c>
      <c r="E24" s="121"/>
      <c r="F24" s="117"/>
      <c r="G24" s="127"/>
      <c r="H24" s="128"/>
      <c r="I24" s="176"/>
      <c r="J24" t="s">
        <v>132</v>
      </c>
      <c r="K24" s="38" t="s">
        <v>130</v>
      </c>
    </row>
    <row r="25" spans="3:11" ht="25.5" customHeight="1">
      <c r="C25" s="46" t="s">
        <v>40</v>
      </c>
      <c r="D25" s="37">
        <v>0.2875</v>
      </c>
      <c r="E25" s="33"/>
      <c r="F25" s="34"/>
      <c r="G25" s="140">
        <v>0.5333333333333333</v>
      </c>
      <c r="H25" s="31"/>
      <c r="I25" s="32">
        <f>(+G25/2840)*1000</f>
        <v>0.18779342723004694</v>
      </c>
      <c r="J25" s="111">
        <f>+I25*3</f>
        <v>0.5633802816901408</v>
      </c>
      <c r="K25" s="111">
        <f>+I25*4</f>
        <v>0.7511737089201878</v>
      </c>
    </row>
    <row r="26" spans="3:11" ht="25.5" customHeight="1">
      <c r="C26" s="46" t="s">
        <v>89</v>
      </c>
      <c r="D26" s="37">
        <v>0.29375</v>
      </c>
      <c r="E26" s="33"/>
      <c r="F26" s="34"/>
      <c r="G26" s="140">
        <v>0.5409722222222222</v>
      </c>
      <c r="H26" s="31"/>
      <c r="I26" s="32">
        <f aca="true" t="shared" si="4" ref="I26:I31">(+G26/2840)*1000</f>
        <v>0.19048317683881064</v>
      </c>
      <c r="J26" s="111">
        <f aca="true" t="shared" si="5" ref="J26:J31">+I26*3</f>
        <v>0.5714495305164319</v>
      </c>
      <c r="K26" s="111">
        <f aca="true" t="shared" si="6" ref="K26:K31">+I26*4</f>
        <v>0.7619327073552425</v>
      </c>
    </row>
    <row r="27" spans="3:11" ht="25.5" customHeight="1">
      <c r="C27" s="46" t="s">
        <v>41</v>
      </c>
      <c r="D27" s="37">
        <v>0.2916666666666667</v>
      </c>
      <c r="E27" s="33"/>
      <c r="F27" s="34"/>
      <c r="G27" s="140">
        <v>0.5430555555555555</v>
      </c>
      <c r="H27" s="31"/>
      <c r="I27" s="32">
        <f t="shared" si="4"/>
        <v>0.191216744913928</v>
      </c>
      <c r="J27" s="111">
        <f t="shared" si="5"/>
        <v>0.573650234741784</v>
      </c>
      <c r="K27" s="111">
        <f t="shared" si="6"/>
        <v>0.764866979655712</v>
      </c>
    </row>
    <row r="28" spans="3:11" ht="25.5" customHeight="1">
      <c r="C28" s="46" t="s">
        <v>56</v>
      </c>
      <c r="D28" s="37">
        <v>0.3215277777777778</v>
      </c>
      <c r="E28" s="33"/>
      <c r="F28" s="34"/>
      <c r="G28" s="140">
        <v>0.5833333333333334</v>
      </c>
      <c r="H28" s="31"/>
      <c r="I28" s="32">
        <f t="shared" si="4"/>
        <v>0.20539906103286387</v>
      </c>
      <c r="J28" s="111">
        <f t="shared" si="5"/>
        <v>0.6161971830985916</v>
      </c>
      <c r="K28" s="111">
        <f t="shared" si="6"/>
        <v>0.8215962441314555</v>
      </c>
    </row>
    <row r="29" spans="3:11" ht="25.5" customHeight="1">
      <c r="C29" s="46" t="s">
        <v>108</v>
      </c>
      <c r="D29" s="37">
        <v>0.3013888888888889</v>
      </c>
      <c r="E29" s="33"/>
      <c r="F29" s="34"/>
      <c r="G29" s="140">
        <v>0.5847222222222223</v>
      </c>
      <c r="H29" s="31"/>
      <c r="I29" s="32">
        <f t="shared" si="4"/>
        <v>0.20588810641627545</v>
      </c>
      <c r="J29" s="111">
        <f t="shared" si="5"/>
        <v>0.6176643192488264</v>
      </c>
      <c r="K29" s="111">
        <f t="shared" si="6"/>
        <v>0.8235524256651018</v>
      </c>
    </row>
    <row r="30" spans="3:11" ht="25.5" customHeight="1">
      <c r="C30" s="46" t="s">
        <v>109</v>
      </c>
      <c r="D30" s="37">
        <v>0.3111111111111111</v>
      </c>
      <c r="E30" s="33"/>
      <c r="F30" s="34"/>
      <c r="G30" s="140">
        <v>0.5854166666666667</v>
      </c>
      <c r="H30" s="31"/>
      <c r="I30" s="32">
        <f t="shared" si="4"/>
        <v>0.20613262910798125</v>
      </c>
      <c r="J30" s="111">
        <f t="shared" si="5"/>
        <v>0.6183978873239437</v>
      </c>
      <c r="K30" s="111">
        <f t="shared" si="6"/>
        <v>0.824530516431925</v>
      </c>
    </row>
    <row r="31" spans="3:11" ht="22.5" customHeight="1">
      <c r="C31" s="46" t="s">
        <v>110</v>
      </c>
      <c r="D31" s="37">
        <v>0.3680555555555556</v>
      </c>
      <c r="E31" s="33"/>
      <c r="F31" s="34"/>
      <c r="G31" s="140">
        <v>0.7180555555555556</v>
      </c>
      <c r="H31" s="4"/>
      <c r="I31" s="32">
        <f t="shared" si="4"/>
        <v>0.25283646322378717</v>
      </c>
      <c r="J31" s="111">
        <f t="shared" si="5"/>
        <v>0.7585093896713615</v>
      </c>
      <c r="K31" s="111">
        <f t="shared" si="6"/>
        <v>1.0113458528951487</v>
      </c>
    </row>
    <row r="32" spans="3:9" ht="18.75" customHeight="1" thickBot="1">
      <c r="C32" s="12"/>
      <c r="D32" s="30"/>
      <c r="E32" s="35"/>
      <c r="F32" s="36"/>
      <c r="G32" s="20"/>
      <c r="H32" s="21"/>
      <c r="I32" s="14"/>
    </row>
    <row r="33" ht="15.75">
      <c r="D33" s="38"/>
    </row>
    <row r="34" ht="15.75">
      <c r="D34" s="38"/>
    </row>
    <row r="35" ht="15.75">
      <c r="D35" s="38"/>
    </row>
    <row r="36" ht="15.75">
      <c r="D36" s="38"/>
    </row>
    <row r="37" ht="15.75">
      <c r="D37" s="38"/>
    </row>
  </sheetData>
  <sheetProtection/>
  <printOptions/>
  <pageMargins left="0.5" right="0.5" top="0.75" bottom="0.75" header="0.5" footer="0.5"/>
  <pageSetup fitToHeight="1" fitToWidth="1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41"/>
  <sheetViews>
    <sheetView zoomScalePageLayoutView="0" workbookViewId="0" topLeftCell="E5">
      <selection activeCell="I10" sqref="I10"/>
    </sheetView>
  </sheetViews>
  <sheetFormatPr defaultColWidth="11.00390625" defaultRowHeight="15.75"/>
  <cols>
    <col min="1" max="2" width="11.00390625" style="0" customWidth="1"/>
    <col min="3" max="3" width="18.125" style="0" customWidth="1"/>
    <col min="4" max="4" width="10.375" style="0" customWidth="1"/>
    <col min="5" max="5" width="10.50390625" style="0" customWidth="1"/>
    <col min="6" max="6" width="8.625" style="38" customWidth="1"/>
    <col min="7" max="7" width="10.50390625" style="134" customWidth="1"/>
    <col min="8" max="8" width="10.625" style="0" customWidth="1"/>
    <col min="9" max="9" width="12.00390625" style="0" customWidth="1"/>
    <col min="10" max="10" width="11.00390625" style="38" customWidth="1"/>
  </cols>
  <sheetData>
    <row r="5" ht="16.5" thickBot="1"/>
    <row r="6" spans="3:9" ht="21" customHeight="1">
      <c r="C6" s="15" t="s">
        <v>125</v>
      </c>
      <c r="D6" s="26" t="s">
        <v>63</v>
      </c>
      <c r="E6" s="26"/>
      <c r="F6" s="91"/>
      <c r="G6" s="135" t="s">
        <v>30</v>
      </c>
      <c r="H6" s="26"/>
      <c r="I6" s="16"/>
    </row>
    <row r="7" spans="3:9" ht="21" customHeight="1">
      <c r="C7" s="17" t="s">
        <v>21</v>
      </c>
      <c r="D7" t="s">
        <v>143</v>
      </c>
      <c r="E7" s="1"/>
      <c r="F7" s="92"/>
      <c r="G7" s="136"/>
      <c r="H7" s="1"/>
      <c r="I7" s="18"/>
    </row>
    <row r="8" spans="3:10" ht="19.5" customHeight="1" thickBot="1">
      <c r="C8" s="7" t="s">
        <v>30</v>
      </c>
      <c r="D8" s="185" t="s">
        <v>144</v>
      </c>
      <c r="E8" s="2"/>
      <c r="F8" s="93"/>
      <c r="G8" s="137"/>
      <c r="H8" s="2"/>
      <c r="I8" s="19"/>
      <c r="J8" s="132" t="s">
        <v>146</v>
      </c>
    </row>
    <row r="9" spans="3:10" ht="21.75" customHeight="1" thickTop="1">
      <c r="C9" s="45" t="s">
        <v>124</v>
      </c>
      <c r="D9" s="23" t="s">
        <v>32</v>
      </c>
      <c r="E9" s="27" t="s">
        <v>7</v>
      </c>
      <c r="F9" s="27" t="s">
        <v>9</v>
      </c>
      <c r="G9" s="138" t="s">
        <v>33</v>
      </c>
      <c r="H9" s="27" t="s">
        <v>34</v>
      </c>
      <c r="I9" s="24" t="s">
        <v>12</v>
      </c>
      <c r="J9" s="132" t="s">
        <v>147</v>
      </c>
    </row>
    <row r="10" spans="3:11" ht="21.75" customHeight="1">
      <c r="C10" s="53" t="s">
        <v>4</v>
      </c>
      <c r="D10" s="56">
        <v>0.19166666666666665</v>
      </c>
      <c r="E10" s="31"/>
      <c r="F10" s="59"/>
      <c r="G10" s="139">
        <v>0.5125</v>
      </c>
      <c r="H10" s="31">
        <f aca="true" t="shared" si="0" ref="H10:H15">+I10*1.6</f>
        <v>0.205</v>
      </c>
      <c r="I10" s="58">
        <f aca="true" t="shared" si="1" ref="I10:I15">(+G10/4000)*1000</f>
        <v>0.128125</v>
      </c>
      <c r="J10" s="133">
        <f aca="true" t="shared" si="2" ref="J10:J15">+I10*5</f>
        <v>0.640625</v>
      </c>
      <c r="K10" s="133">
        <f aca="true" t="shared" si="3" ref="K10:K15">+I10*5.1</f>
        <v>0.6534374999999999</v>
      </c>
    </row>
    <row r="11" spans="3:11" ht="24.75" customHeight="1">
      <c r="C11" s="46" t="s">
        <v>43</v>
      </c>
      <c r="D11" s="37">
        <v>0.2020833333333333</v>
      </c>
      <c r="E11" s="31"/>
      <c r="F11" s="59"/>
      <c r="G11" s="140">
        <v>0.5347222222222222</v>
      </c>
      <c r="H11" s="31">
        <f t="shared" si="0"/>
        <v>0.2138888888888889</v>
      </c>
      <c r="I11" s="58">
        <f t="shared" si="1"/>
        <v>0.13368055555555555</v>
      </c>
      <c r="J11" s="133">
        <f t="shared" si="2"/>
        <v>0.6684027777777778</v>
      </c>
      <c r="K11" s="133">
        <f t="shared" si="3"/>
        <v>0.6817708333333332</v>
      </c>
    </row>
    <row r="12" spans="3:11" ht="24.75" customHeight="1">
      <c r="C12" s="46" t="s">
        <v>51</v>
      </c>
      <c r="D12" s="37">
        <v>0.2138888888888889</v>
      </c>
      <c r="E12" s="31"/>
      <c r="F12" s="59"/>
      <c r="G12" s="140">
        <v>0.5743055555555555</v>
      </c>
      <c r="H12" s="31">
        <f t="shared" si="0"/>
        <v>0.22972222222222222</v>
      </c>
      <c r="I12" s="58">
        <f t="shared" si="1"/>
        <v>0.14357638888888888</v>
      </c>
      <c r="J12" s="133">
        <f t="shared" si="2"/>
        <v>0.7178819444444444</v>
      </c>
      <c r="K12" s="133">
        <f t="shared" si="3"/>
        <v>0.7322395833333333</v>
      </c>
    </row>
    <row r="13" spans="3:11" ht="24.75" customHeight="1">
      <c r="C13" s="46" t="s">
        <v>19</v>
      </c>
      <c r="D13" s="37">
        <v>0.2152777777777778</v>
      </c>
      <c r="E13" s="31"/>
      <c r="F13" s="59"/>
      <c r="G13" s="140">
        <v>0.5902777777777778</v>
      </c>
      <c r="H13" s="31">
        <f t="shared" si="0"/>
        <v>0.23611111111111113</v>
      </c>
      <c r="I13" s="58">
        <f t="shared" si="1"/>
        <v>0.14756944444444445</v>
      </c>
      <c r="J13" s="133">
        <f t="shared" si="2"/>
        <v>0.7378472222222222</v>
      </c>
      <c r="K13" s="133">
        <f t="shared" si="3"/>
        <v>0.7526041666666666</v>
      </c>
    </row>
    <row r="14" spans="3:11" ht="24.75" customHeight="1">
      <c r="C14" s="46" t="s">
        <v>18</v>
      </c>
      <c r="D14" s="37">
        <v>0.22083333333333333</v>
      </c>
      <c r="E14" s="31"/>
      <c r="F14" s="59"/>
      <c r="G14" s="140">
        <v>0.5923611111111111</v>
      </c>
      <c r="H14" s="31">
        <f t="shared" si="0"/>
        <v>0.23694444444444446</v>
      </c>
      <c r="I14" s="58">
        <f t="shared" si="1"/>
        <v>0.14809027777777778</v>
      </c>
      <c r="J14" s="133">
        <f t="shared" si="2"/>
        <v>0.7404513888888888</v>
      </c>
      <c r="K14" s="133">
        <f t="shared" si="3"/>
        <v>0.7552604166666667</v>
      </c>
    </row>
    <row r="15" spans="3:11" ht="24.75" customHeight="1">
      <c r="C15" s="46" t="s">
        <v>5</v>
      </c>
      <c r="D15" s="37">
        <v>0.23125</v>
      </c>
      <c r="E15" s="31"/>
      <c r="F15" s="59"/>
      <c r="G15" s="140">
        <v>0.6277777777777778</v>
      </c>
      <c r="H15" s="31">
        <f t="shared" si="0"/>
        <v>0.2511111111111111</v>
      </c>
      <c r="I15" s="58">
        <f t="shared" si="1"/>
        <v>0.15694444444444444</v>
      </c>
      <c r="J15" s="133">
        <f t="shared" si="2"/>
        <v>0.7847222222222222</v>
      </c>
      <c r="K15" s="133">
        <f t="shared" si="3"/>
        <v>0.8004166666666666</v>
      </c>
    </row>
    <row r="16" spans="3:10" ht="24.75" customHeight="1">
      <c r="C16" s="46" t="s">
        <v>64</v>
      </c>
      <c r="D16" s="37">
        <v>0.23680555555555557</v>
      </c>
      <c r="E16" s="31"/>
      <c r="F16" s="59"/>
      <c r="G16" s="140" t="s">
        <v>145</v>
      </c>
      <c r="H16" s="31"/>
      <c r="I16" s="32"/>
      <c r="J16" s="133"/>
    </row>
    <row r="17" spans="3:10" ht="24.75" customHeight="1" thickBot="1">
      <c r="C17" s="74" t="s">
        <v>30</v>
      </c>
      <c r="D17" s="51"/>
      <c r="E17" s="54"/>
      <c r="F17" s="105"/>
      <c r="G17" s="141"/>
      <c r="H17" s="54"/>
      <c r="I17" s="55"/>
      <c r="J17" s="132"/>
    </row>
    <row r="18" spans="3:10" ht="24.75" customHeight="1">
      <c r="C18" s="114" t="s">
        <v>126</v>
      </c>
      <c r="D18" s="123"/>
      <c r="E18" s="115"/>
      <c r="F18" s="116"/>
      <c r="G18" s="142"/>
      <c r="H18" s="115"/>
      <c r="I18" s="118"/>
      <c r="J18" s="132"/>
    </row>
    <row r="19" spans="3:10" ht="24.75" customHeight="1">
      <c r="C19" s="112" t="s">
        <v>127</v>
      </c>
      <c r="D19" s="37">
        <v>0.23194444444444443</v>
      </c>
      <c r="E19" s="31"/>
      <c r="F19" s="59"/>
      <c r="G19" s="140">
        <v>0.6041666666666666</v>
      </c>
      <c r="H19" s="31"/>
      <c r="I19" s="58">
        <f aca="true" t="shared" si="4" ref="I19:I25">(+G19/4000)*1000</f>
        <v>0.15104166666666666</v>
      </c>
      <c r="J19" s="133">
        <f aca="true" t="shared" si="5" ref="J19:J25">+I19*5</f>
        <v>0.7552083333333333</v>
      </c>
    </row>
    <row r="20" spans="3:10" ht="24.75" customHeight="1">
      <c r="C20" s="112" t="s">
        <v>44</v>
      </c>
      <c r="D20" s="37">
        <v>0.23958333333333334</v>
      </c>
      <c r="E20" s="31"/>
      <c r="F20" s="59"/>
      <c r="G20" s="140">
        <v>0.6201388888888889</v>
      </c>
      <c r="H20" s="31"/>
      <c r="I20" s="58">
        <f t="shared" si="4"/>
        <v>0.15503472222222223</v>
      </c>
      <c r="J20" s="133">
        <f t="shared" si="5"/>
        <v>0.7751736111111112</v>
      </c>
    </row>
    <row r="21" spans="3:10" ht="24.75" customHeight="1">
      <c r="C21" s="112" t="s">
        <v>100</v>
      </c>
      <c r="D21" s="37">
        <v>0.2423611111111111</v>
      </c>
      <c r="E21" s="31"/>
      <c r="F21" s="59"/>
      <c r="G21" s="140">
        <v>0.6305555555555555</v>
      </c>
      <c r="H21" s="31"/>
      <c r="I21" s="58">
        <f t="shared" si="4"/>
        <v>0.15763888888888888</v>
      </c>
      <c r="J21" s="133">
        <f t="shared" si="5"/>
        <v>0.7881944444444444</v>
      </c>
    </row>
    <row r="22" spans="3:10" ht="24.75" customHeight="1">
      <c r="C22" s="112" t="s">
        <v>50</v>
      </c>
      <c r="D22" s="37">
        <v>0.23055555555555554</v>
      </c>
      <c r="E22" s="31"/>
      <c r="F22" s="59"/>
      <c r="G22" s="140">
        <v>0.63125</v>
      </c>
      <c r="H22" s="31"/>
      <c r="I22" s="58">
        <f t="shared" si="4"/>
        <v>0.1578125</v>
      </c>
      <c r="J22" s="133">
        <f t="shared" si="5"/>
        <v>0.7890625</v>
      </c>
    </row>
    <row r="23" spans="3:10" ht="24.75" customHeight="1">
      <c r="C23" s="112" t="s">
        <v>111</v>
      </c>
      <c r="D23" s="37">
        <v>0.2423611111111111</v>
      </c>
      <c r="E23" s="31"/>
      <c r="F23" s="59"/>
      <c r="G23" s="140">
        <v>0.6451388888888888</v>
      </c>
      <c r="H23" s="31"/>
      <c r="I23" s="58">
        <f t="shared" si="4"/>
        <v>0.1612847222222222</v>
      </c>
      <c r="J23" s="133">
        <f t="shared" si="5"/>
        <v>0.806423611111111</v>
      </c>
    </row>
    <row r="24" spans="3:10" ht="24.75" customHeight="1">
      <c r="C24" s="112" t="s">
        <v>45</v>
      </c>
      <c r="D24" s="37">
        <v>0.24583333333333335</v>
      </c>
      <c r="E24" s="31"/>
      <c r="F24" s="59"/>
      <c r="G24" s="140">
        <v>0.6534722222222222</v>
      </c>
      <c r="H24" s="31"/>
      <c r="I24" s="58">
        <f t="shared" si="4"/>
        <v>0.16336805555555556</v>
      </c>
      <c r="J24" s="133">
        <f t="shared" si="5"/>
        <v>0.8168402777777778</v>
      </c>
    </row>
    <row r="25" spans="3:10" ht="24.75" customHeight="1">
      <c r="C25" s="112" t="s">
        <v>113</v>
      </c>
      <c r="D25" s="37">
        <v>0.2548611111111111</v>
      </c>
      <c r="E25" s="31"/>
      <c r="F25" s="59"/>
      <c r="G25" s="140">
        <v>0.6659722222222222</v>
      </c>
      <c r="H25" s="31"/>
      <c r="I25" s="58">
        <f t="shared" si="4"/>
        <v>0.16649305555555555</v>
      </c>
      <c r="J25" s="133">
        <f t="shared" si="5"/>
        <v>0.8324652777777777</v>
      </c>
    </row>
    <row r="26" spans="3:9" ht="24.75" customHeight="1" thickBot="1">
      <c r="C26" s="104" t="s">
        <v>30</v>
      </c>
      <c r="D26" s="51"/>
      <c r="E26" s="54"/>
      <c r="F26" s="105"/>
      <c r="G26" s="141"/>
      <c r="H26" s="54"/>
      <c r="I26" s="55"/>
    </row>
    <row r="27" spans="3:9" ht="24.75" customHeight="1">
      <c r="C27" s="114" t="s">
        <v>128</v>
      </c>
      <c r="D27" s="125"/>
      <c r="E27" s="115"/>
      <c r="F27" s="120"/>
      <c r="G27" s="143"/>
      <c r="H27" s="115"/>
      <c r="I27" s="117"/>
    </row>
    <row r="28" spans="3:10" ht="24.75" customHeight="1">
      <c r="C28" s="150" t="s">
        <v>148</v>
      </c>
      <c r="D28" s="186">
        <v>0.24513888888888888</v>
      </c>
      <c r="E28" s="57"/>
      <c r="F28" s="27"/>
      <c r="G28" s="140">
        <v>0.6569444444444444</v>
      </c>
      <c r="H28" s="31"/>
      <c r="I28" s="58">
        <f aca="true" t="shared" si="6" ref="I28:I41">(+G28/4000)*1000</f>
        <v>0.1642361111111111</v>
      </c>
      <c r="J28" s="133">
        <f aca="true" t="shared" si="7" ref="J28:J39">+I28*5</f>
        <v>0.8211805555555556</v>
      </c>
    </row>
    <row r="29" spans="3:10" ht="24.75" customHeight="1">
      <c r="C29" s="150" t="s">
        <v>129</v>
      </c>
      <c r="D29" s="186">
        <v>0.26944444444444443</v>
      </c>
      <c r="E29" s="57"/>
      <c r="F29" s="27"/>
      <c r="G29" s="140">
        <v>0.6902777777777778</v>
      </c>
      <c r="H29" s="31"/>
      <c r="I29" s="58">
        <f t="shared" si="6"/>
        <v>0.17256944444444444</v>
      </c>
      <c r="J29" s="133">
        <f t="shared" si="7"/>
        <v>0.8628472222222222</v>
      </c>
    </row>
    <row r="30" spans="3:10" ht="24.75" customHeight="1">
      <c r="C30" s="188" t="s">
        <v>46</v>
      </c>
      <c r="D30" s="186">
        <v>0.2722222222222222</v>
      </c>
      <c r="E30" s="57"/>
      <c r="F30" s="57"/>
      <c r="G30" s="144">
        <v>0.6944444444444445</v>
      </c>
      <c r="H30" s="31"/>
      <c r="I30" s="58">
        <f t="shared" si="6"/>
        <v>0.17361111111111113</v>
      </c>
      <c r="J30" s="133">
        <f t="shared" si="7"/>
        <v>0.8680555555555557</v>
      </c>
    </row>
    <row r="31" spans="3:10" ht="24.75" customHeight="1">
      <c r="C31" s="150" t="s">
        <v>101</v>
      </c>
      <c r="D31" s="186">
        <v>0.26805555555555555</v>
      </c>
      <c r="E31" s="57"/>
      <c r="F31" s="57"/>
      <c r="G31" s="144">
        <v>0.6951388888888889</v>
      </c>
      <c r="H31" s="31"/>
      <c r="I31" s="58">
        <f t="shared" si="6"/>
        <v>0.17378472222222222</v>
      </c>
      <c r="J31" s="133">
        <f t="shared" si="7"/>
        <v>0.868923611111111</v>
      </c>
    </row>
    <row r="32" spans="3:10" ht="24.75" customHeight="1">
      <c r="C32" s="112" t="s">
        <v>52</v>
      </c>
      <c r="D32" s="124">
        <v>0.26805555555555555</v>
      </c>
      <c r="E32" s="31"/>
      <c r="F32" s="33"/>
      <c r="G32" s="140">
        <v>0.7034722222222222</v>
      </c>
      <c r="H32" s="31"/>
      <c r="I32" s="58">
        <f t="shared" si="6"/>
        <v>0.17586805555555554</v>
      </c>
      <c r="J32" s="133">
        <f t="shared" si="7"/>
        <v>0.8793402777777777</v>
      </c>
    </row>
    <row r="33" spans="3:10" ht="24.75" customHeight="1">
      <c r="C33" s="112" t="s">
        <v>134</v>
      </c>
      <c r="D33" s="124">
        <v>0.2701388888888889</v>
      </c>
      <c r="E33" s="31"/>
      <c r="F33" s="33"/>
      <c r="G33" s="140">
        <v>0.7041666666666666</v>
      </c>
      <c r="H33" s="31"/>
      <c r="I33" s="58">
        <f t="shared" si="6"/>
        <v>0.17604166666666665</v>
      </c>
      <c r="J33" s="133">
        <f t="shared" si="7"/>
        <v>0.8802083333333333</v>
      </c>
    </row>
    <row r="34" spans="3:10" ht="24.75" customHeight="1">
      <c r="C34" s="10" t="s">
        <v>94</v>
      </c>
      <c r="D34" s="187">
        <v>0.2722222222222222</v>
      </c>
      <c r="E34" s="4"/>
      <c r="F34" s="61"/>
      <c r="G34" s="144">
        <v>0.7097222222222223</v>
      </c>
      <c r="H34" s="31"/>
      <c r="I34" s="58">
        <f t="shared" si="6"/>
        <v>0.17743055555555556</v>
      </c>
      <c r="J34" s="133">
        <f t="shared" si="7"/>
        <v>0.8871527777777778</v>
      </c>
    </row>
    <row r="35" spans="3:10" ht="24.75" customHeight="1">
      <c r="C35" s="112" t="s">
        <v>96</v>
      </c>
      <c r="D35" s="187">
        <v>0.27291666666666664</v>
      </c>
      <c r="E35" s="31"/>
      <c r="F35" s="61"/>
      <c r="G35" s="140">
        <v>0.73125</v>
      </c>
      <c r="H35" s="31"/>
      <c r="I35" s="58">
        <f t="shared" si="6"/>
        <v>0.1828125</v>
      </c>
      <c r="J35" s="133">
        <f t="shared" si="7"/>
        <v>0.9140625</v>
      </c>
    </row>
    <row r="36" spans="3:10" ht="24.75" customHeight="1">
      <c r="C36" s="112" t="s">
        <v>65</v>
      </c>
      <c r="D36" s="187">
        <v>0.27291666666666664</v>
      </c>
      <c r="E36" s="31"/>
      <c r="F36" s="54"/>
      <c r="G36" s="144">
        <v>0.7333333333333334</v>
      </c>
      <c r="H36" s="31"/>
      <c r="I36" s="58">
        <f t="shared" si="6"/>
        <v>0.18333333333333335</v>
      </c>
      <c r="J36" s="133">
        <f t="shared" si="7"/>
        <v>0.9166666666666667</v>
      </c>
    </row>
    <row r="37" spans="3:10" ht="24.75" customHeight="1">
      <c r="C37" s="112" t="s">
        <v>136</v>
      </c>
      <c r="D37" s="187">
        <v>0.28125</v>
      </c>
      <c r="E37" s="31"/>
      <c r="F37" s="148"/>
      <c r="G37" s="144">
        <v>0.7402777777777777</v>
      </c>
      <c r="H37" s="31"/>
      <c r="I37" s="58">
        <f t="shared" si="6"/>
        <v>0.18506944444444443</v>
      </c>
      <c r="J37" s="133">
        <f t="shared" si="7"/>
        <v>0.9253472222222221</v>
      </c>
    </row>
    <row r="38" spans="3:10" ht="24.75" customHeight="1">
      <c r="C38" s="112" t="s">
        <v>135</v>
      </c>
      <c r="D38" s="187">
        <v>0.28958333333333336</v>
      </c>
      <c r="E38" s="31"/>
      <c r="F38" s="54"/>
      <c r="G38" s="144">
        <v>0.7777777777777778</v>
      </c>
      <c r="H38" s="31"/>
      <c r="I38" s="58">
        <f t="shared" si="6"/>
        <v>0.19444444444444445</v>
      </c>
      <c r="J38" s="133">
        <f t="shared" si="7"/>
        <v>0.9722222222222222</v>
      </c>
    </row>
    <row r="39" spans="3:10" ht="24.75" customHeight="1">
      <c r="C39" s="181" t="s">
        <v>98</v>
      </c>
      <c r="D39" s="187">
        <v>0.2875</v>
      </c>
      <c r="E39" s="54"/>
      <c r="F39" s="54"/>
      <c r="G39" s="182">
        <v>0.7972222222222222</v>
      </c>
      <c r="H39" s="54"/>
      <c r="I39" s="58">
        <f t="shared" si="6"/>
        <v>0.19930555555555554</v>
      </c>
      <c r="J39" s="133">
        <f t="shared" si="7"/>
        <v>0.9965277777777777</v>
      </c>
    </row>
    <row r="40" spans="3:10" ht="24.75" customHeight="1">
      <c r="C40" s="181" t="s">
        <v>66</v>
      </c>
      <c r="D40" s="187">
        <v>0.3284722222222222</v>
      </c>
      <c r="E40" s="54"/>
      <c r="F40" s="148"/>
      <c r="G40" s="182">
        <v>0.8652777777777777</v>
      </c>
      <c r="H40" s="54"/>
      <c r="I40" s="58">
        <f t="shared" si="6"/>
        <v>0.21631944444444443</v>
      </c>
      <c r="J40" s="190" t="s">
        <v>149</v>
      </c>
    </row>
    <row r="41" spans="3:10" ht="24.75" customHeight="1" thickBot="1">
      <c r="C41" s="191" t="s">
        <v>137</v>
      </c>
      <c r="D41" s="189">
        <v>0.3506944444444444</v>
      </c>
      <c r="E41" s="71"/>
      <c r="F41" s="192"/>
      <c r="G41" s="147">
        <v>0.875</v>
      </c>
      <c r="H41" s="71"/>
      <c r="I41" s="69">
        <f t="shared" si="6"/>
        <v>0.21875</v>
      </c>
      <c r="J41" s="190" t="s">
        <v>150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39"/>
  <sheetViews>
    <sheetView zoomScalePageLayoutView="0" workbookViewId="0" topLeftCell="B6">
      <selection activeCell="I10" sqref="I10:J10"/>
    </sheetView>
  </sheetViews>
  <sheetFormatPr defaultColWidth="11.00390625" defaultRowHeight="15.75"/>
  <cols>
    <col min="1" max="2" width="11.00390625" style="0" customWidth="1"/>
    <col min="3" max="3" width="16.375" style="0" customWidth="1"/>
    <col min="4" max="5" width="11.00390625" style="0" customWidth="1"/>
    <col min="6" max="6" width="13.375" style="0" customWidth="1"/>
    <col min="7" max="7" width="11.00390625" style="38" customWidth="1"/>
    <col min="8" max="8" width="11.00390625" style="0" customWidth="1"/>
    <col min="9" max="9" width="12.625" style="0" customWidth="1"/>
    <col min="10" max="10" width="11.00390625" style="38" customWidth="1"/>
  </cols>
  <sheetData>
    <row r="5" ht="16.5" thickBot="1"/>
    <row r="6" spans="3:9" ht="18" customHeight="1">
      <c r="C6" s="15" t="s">
        <v>125</v>
      </c>
      <c r="D6" s="26" t="s">
        <v>63</v>
      </c>
      <c r="E6" s="26"/>
      <c r="F6" s="5"/>
      <c r="G6" s="87" t="s">
        <v>30</v>
      </c>
      <c r="H6" s="26"/>
      <c r="I6" s="16"/>
    </row>
    <row r="7" spans="3:9" ht="15.75">
      <c r="C7" s="17" t="s">
        <v>151</v>
      </c>
      <c r="F7" s="6"/>
      <c r="G7" s="88"/>
      <c r="H7" s="50"/>
      <c r="I7" s="18"/>
    </row>
    <row r="8" spans="3:10" ht="27.75" customHeight="1" thickBot="1">
      <c r="C8" s="89" t="s">
        <v>30</v>
      </c>
      <c r="D8" s="193" t="s">
        <v>144</v>
      </c>
      <c r="E8" s="2"/>
      <c r="F8" s="8"/>
      <c r="G8" s="89"/>
      <c r="H8" s="2"/>
      <c r="I8" s="19"/>
      <c r="J8" s="38" t="s">
        <v>146</v>
      </c>
    </row>
    <row r="9" spans="3:10" ht="16.5" thickTop="1">
      <c r="C9" s="45" t="s">
        <v>138</v>
      </c>
      <c r="D9" s="23" t="s">
        <v>32</v>
      </c>
      <c r="E9" s="27" t="s">
        <v>7</v>
      </c>
      <c r="F9" s="24" t="s">
        <v>8</v>
      </c>
      <c r="G9" s="25" t="s">
        <v>33</v>
      </c>
      <c r="H9" s="27" t="s">
        <v>34</v>
      </c>
      <c r="I9" s="24" t="s">
        <v>12</v>
      </c>
      <c r="J9" s="119" t="s">
        <v>152</v>
      </c>
    </row>
    <row r="10" spans="3:10" ht="27.75" customHeight="1">
      <c r="C10" s="46" t="s">
        <v>36</v>
      </c>
      <c r="D10" s="37">
        <v>0.2465277777777778</v>
      </c>
      <c r="E10" s="31"/>
      <c r="F10" s="32"/>
      <c r="G10" s="39">
        <v>0.4791666666666667</v>
      </c>
      <c r="H10" s="31"/>
      <c r="I10" s="58">
        <f aca="true" t="shared" si="0" ref="I10:I15">(+G10/3000)*1000</f>
        <v>0.15972222222222224</v>
      </c>
      <c r="J10" s="133">
        <f aca="true" t="shared" si="1" ref="J10:J15">+I10*4</f>
        <v>0.638888888888889</v>
      </c>
    </row>
    <row r="11" spans="3:10" ht="27.75" customHeight="1">
      <c r="C11" s="46" t="s">
        <v>57</v>
      </c>
      <c r="D11" s="37">
        <v>0.2465277777777778</v>
      </c>
      <c r="E11" s="31"/>
      <c r="F11" s="32"/>
      <c r="G11" s="39">
        <v>0.48125</v>
      </c>
      <c r="H11" s="31"/>
      <c r="I11" s="58">
        <f t="shared" si="0"/>
        <v>0.16041666666666668</v>
      </c>
      <c r="J11" s="133">
        <f t="shared" si="1"/>
        <v>0.6416666666666667</v>
      </c>
    </row>
    <row r="12" spans="3:10" ht="27.75" customHeight="1">
      <c r="C12" s="112" t="s">
        <v>31</v>
      </c>
      <c r="D12" s="37">
        <v>0.2548611111111111</v>
      </c>
      <c r="E12" s="31"/>
      <c r="F12" s="32"/>
      <c r="G12" s="39">
        <v>0.4888888888888889</v>
      </c>
      <c r="H12" s="31"/>
      <c r="I12" s="58">
        <f t="shared" si="0"/>
        <v>0.16296296296296295</v>
      </c>
      <c r="J12" s="133">
        <f t="shared" si="1"/>
        <v>0.6518518518518518</v>
      </c>
    </row>
    <row r="13" spans="3:10" ht="27.75" customHeight="1">
      <c r="C13" s="46" t="s">
        <v>86</v>
      </c>
      <c r="D13" s="37">
        <v>0.25625</v>
      </c>
      <c r="E13" s="31"/>
      <c r="F13" s="32"/>
      <c r="G13" s="39">
        <v>0.48680555555555555</v>
      </c>
      <c r="H13" s="31"/>
      <c r="I13" s="58">
        <f t="shared" si="0"/>
        <v>0.1622685185185185</v>
      </c>
      <c r="J13" s="133">
        <f t="shared" si="1"/>
        <v>0.649074074074074</v>
      </c>
    </row>
    <row r="14" spans="3:10" ht="27.75" customHeight="1">
      <c r="C14" s="46" t="s">
        <v>87</v>
      </c>
      <c r="D14" s="37">
        <v>0.2722222222222222</v>
      </c>
      <c r="E14" s="31"/>
      <c r="F14" s="32"/>
      <c r="G14" s="39">
        <v>0.5277777777777778</v>
      </c>
      <c r="H14" s="31"/>
      <c r="I14" s="58">
        <f t="shared" si="0"/>
        <v>0.17592592592592593</v>
      </c>
      <c r="J14" s="133">
        <f t="shared" si="1"/>
        <v>0.7037037037037037</v>
      </c>
    </row>
    <row r="15" spans="3:10" ht="28.5" customHeight="1">
      <c r="C15" s="46" t="s">
        <v>92</v>
      </c>
      <c r="D15" s="37">
        <v>0.29444444444444445</v>
      </c>
      <c r="E15" s="31"/>
      <c r="F15" s="32"/>
      <c r="G15" s="39">
        <v>0.5631944444444444</v>
      </c>
      <c r="H15" s="31"/>
      <c r="I15" s="58">
        <f t="shared" si="0"/>
        <v>0.18773148148148147</v>
      </c>
      <c r="J15" s="133">
        <f t="shared" si="1"/>
        <v>0.7509259259259259</v>
      </c>
    </row>
    <row r="16" spans="3:9" ht="18.75" customHeight="1" thickBot="1">
      <c r="C16" s="82" t="s">
        <v>139</v>
      </c>
      <c r="D16" s="83"/>
      <c r="E16" s="84"/>
      <c r="F16" s="79"/>
      <c r="G16" s="151"/>
      <c r="H16" s="152"/>
      <c r="I16" s="86"/>
    </row>
    <row r="17" spans="3:10" ht="26.25" customHeight="1" thickTop="1">
      <c r="C17" s="150" t="s">
        <v>91</v>
      </c>
      <c r="D17" s="56">
        <v>0.27152777777777776</v>
      </c>
      <c r="E17" s="57"/>
      <c r="F17" s="58"/>
      <c r="G17" s="60">
        <v>0.5222222222222223</v>
      </c>
      <c r="H17" s="57"/>
      <c r="I17" s="58">
        <f aca="true" t="shared" si="2" ref="I17:I22">(+G17/3000)*1000</f>
        <v>0.17407407407407408</v>
      </c>
      <c r="J17" s="133">
        <f aca="true" t="shared" si="3" ref="J17:J22">+I17*4</f>
        <v>0.6962962962962963</v>
      </c>
    </row>
    <row r="18" spans="3:10" ht="26.25" customHeight="1">
      <c r="C18" s="112" t="s">
        <v>41</v>
      </c>
      <c r="D18" s="37">
        <v>0.27291666666666664</v>
      </c>
      <c r="E18" s="31"/>
      <c r="F18" s="32"/>
      <c r="G18" s="39">
        <v>0.5368055555555555</v>
      </c>
      <c r="H18" s="31"/>
      <c r="I18" s="58">
        <f t="shared" si="2"/>
        <v>0.1789351851851852</v>
      </c>
      <c r="J18" s="133">
        <f t="shared" si="3"/>
        <v>0.7157407407407408</v>
      </c>
    </row>
    <row r="19" spans="3:10" ht="26.25" customHeight="1">
      <c r="C19" s="112" t="s">
        <v>40</v>
      </c>
      <c r="D19" s="37">
        <v>0.2881944444444445</v>
      </c>
      <c r="E19" s="31"/>
      <c r="F19" s="32"/>
      <c r="G19" s="39">
        <v>0.5555555555555556</v>
      </c>
      <c r="H19" s="31"/>
      <c r="I19" s="58">
        <f t="shared" si="2"/>
        <v>0.1851851851851852</v>
      </c>
      <c r="J19" s="133">
        <f t="shared" si="3"/>
        <v>0.7407407407407408</v>
      </c>
    </row>
    <row r="20" spans="3:10" ht="26.25" customHeight="1">
      <c r="C20" s="112" t="s">
        <v>90</v>
      </c>
      <c r="D20" s="37">
        <v>0.2951388888888889</v>
      </c>
      <c r="E20" s="31"/>
      <c r="F20" s="32"/>
      <c r="G20" s="39">
        <v>0.5576388888888889</v>
      </c>
      <c r="H20" s="31"/>
      <c r="I20" s="58">
        <f t="shared" si="2"/>
        <v>0.18587962962962964</v>
      </c>
      <c r="J20" s="133">
        <f t="shared" si="3"/>
        <v>0.7435185185185186</v>
      </c>
    </row>
    <row r="21" spans="3:10" ht="26.25" customHeight="1">
      <c r="C21" s="112" t="s">
        <v>88</v>
      </c>
      <c r="D21" s="37">
        <v>0.2951388888888889</v>
      </c>
      <c r="E21" s="31"/>
      <c r="F21" s="32"/>
      <c r="G21" s="39">
        <v>0.5652777777777778</v>
      </c>
      <c r="H21" s="31"/>
      <c r="I21" s="58">
        <f t="shared" si="2"/>
        <v>0.1884259259259259</v>
      </c>
      <c r="J21" s="133">
        <f t="shared" si="3"/>
        <v>0.7537037037037037</v>
      </c>
    </row>
    <row r="22" spans="3:10" ht="26.25" customHeight="1">
      <c r="C22" s="112" t="s">
        <v>49</v>
      </c>
      <c r="D22" s="37">
        <v>0.3090277777777778</v>
      </c>
      <c r="E22" s="31"/>
      <c r="F22" s="32"/>
      <c r="G22" s="39">
        <v>0.5951388888888889</v>
      </c>
      <c r="H22" s="31"/>
      <c r="I22" s="58">
        <f t="shared" si="2"/>
        <v>0.19837962962962963</v>
      </c>
      <c r="J22" s="133">
        <f t="shared" si="3"/>
        <v>0.7935185185185185</v>
      </c>
    </row>
    <row r="23" spans="3:9" ht="26.25" customHeight="1">
      <c r="C23" s="112" t="s">
        <v>89</v>
      </c>
      <c r="D23" s="37"/>
      <c r="E23" s="31"/>
      <c r="F23" s="32"/>
      <c r="G23" s="39" t="s">
        <v>145</v>
      </c>
      <c r="H23" s="31"/>
      <c r="I23" s="58"/>
    </row>
    <row r="24" spans="3:9" ht="26.25" customHeight="1">
      <c r="C24" s="28"/>
      <c r="D24" s="29"/>
      <c r="E24" s="33"/>
      <c r="F24" s="34"/>
      <c r="G24" s="149"/>
      <c r="H24" s="4"/>
      <c r="I24" s="11"/>
    </row>
    <row r="25" spans="3:9" ht="26.25" customHeight="1" thickBot="1">
      <c r="C25" s="97" t="s">
        <v>140</v>
      </c>
      <c r="D25" s="30"/>
      <c r="E25" s="35"/>
      <c r="F25" s="36"/>
      <c r="G25" s="90"/>
      <c r="H25" s="21"/>
      <c r="I25" s="14"/>
    </row>
    <row r="26" spans="3:10" ht="26.25" customHeight="1">
      <c r="C26" s="150" t="s">
        <v>105</v>
      </c>
      <c r="D26" s="56">
        <v>0.29930555555555555</v>
      </c>
      <c r="E26" s="57"/>
      <c r="F26" s="58"/>
      <c r="G26" s="60">
        <v>0.5659722222222222</v>
      </c>
      <c r="H26" s="57"/>
      <c r="I26" s="58">
        <f aca="true" t="shared" si="4" ref="I26:I31">(+G26/3000)*1000</f>
        <v>0.1886574074074074</v>
      </c>
      <c r="J26" s="133">
        <f aca="true" t="shared" si="5" ref="J26:J31">+I26*4</f>
        <v>0.7546296296296297</v>
      </c>
    </row>
    <row r="27" spans="3:10" ht="26.25" customHeight="1">
      <c r="C27" s="112" t="s">
        <v>141</v>
      </c>
      <c r="D27" s="37">
        <v>0.3034722222222222</v>
      </c>
      <c r="E27" s="31"/>
      <c r="F27" s="32"/>
      <c r="G27" s="39">
        <v>0.5729166666666666</v>
      </c>
      <c r="H27" s="31"/>
      <c r="I27" s="58">
        <f t="shared" si="4"/>
        <v>0.1909722222222222</v>
      </c>
      <c r="J27" s="133">
        <f t="shared" si="5"/>
        <v>0.7638888888888888</v>
      </c>
    </row>
    <row r="28" spans="3:10" ht="26.25" customHeight="1">
      <c r="C28" s="112" t="s">
        <v>109</v>
      </c>
      <c r="D28" s="37">
        <v>0.3034722222222222</v>
      </c>
      <c r="E28" s="31"/>
      <c r="F28" s="32"/>
      <c r="G28" s="39">
        <v>0.5784722222222222</v>
      </c>
      <c r="H28" s="31"/>
      <c r="I28" s="58">
        <f t="shared" si="4"/>
        <v>0.19282407407407404</v>
      </c>
      <c r="J28" s="133">
        <f t="shared" si="5"/>
        <v>0.7712962962962961</v>
      </c>
    </row>
    <row r="29" spans="3:10" ht="26.25" customHeight="1">
      <c r="C29" s="112" t="s">
        <v>108</v>
      </c>
      <c r="D29" s="37">
        <v>0.3034722222222222</v>
      </c>
      <c r="E29" s="31"/>
      <c r="F29" s="32"/>
      <c r="G29" s="39">
        <v>0.5805555555555556</v>
      </c>
      <c r="H29" s="31"/>
      <c r="I29" s="58">
        <f t="shared" si="4"/>
        <v>0.19351851851851853</v>
      </c>
      <c r="J29" s="133">
        <f t="shared" si="5"/>
        <v>0.7740740740740741</v>
      </c>
    </row>
    <row r="30" spans="3:10" ht="26.25" customHeight="1">
      <c r="C30" s="146" t="s">
        <v>55</v>
      </c>
      <c r="D30" s="37">
        <v>0.32430555555555557</v>
      </c>
      <c r="E30" s="31"/>
      <c r="F30" s="32"/>
      <c r="G30" s="40">
        <v>0.6201388888888889</v>
      </c>
      <c r="H30" s="31"/>
      <c r="I30" s="58">
        <f t="shared" si="4"/>
        <v>0.20671296296296296</v>
      </c>
      <c r="J30" s="133">
        <f t="shared" si="5"/>
        <v>0.8268518518518518</v>
      </c>
    </row>
    <row r="31" spans="3:10" ht="26.25" customHeight="1">
      <c r="C31" s="112" t="s">
        <v>56</v>
      </c>
      <c r="D31" s="37">
        <v>0.32430555555555557</v>
      </c>
      <c r="E31" s="31"/>
      <c r="F31" s="32"/>
      <c r="G31" s="40">
        <v>0.6222222222222222</v>
      </c>
      <c r="H31" s="31"/>
      <c r="I31" s="58">
        <f t="shared" si="4"/>
        <v>0.2074074074074074</v>
      </c>
      <c r="J31" s="133">
        <f t="shared" si="5"/>
        <v>0.8296296296296296</v>
      </c>
    </row>
    <row r="32" spans="3:10" ht="26.25" customHeight="1">
      <c r="C32" s="146" t="s">
        <v>142</v>
      </c>
      <c r="D32" s="37">
        <v>0.4145833333333333</v>
      </c>
      <c r="E32" s="31"/>
      <c r="F32" s="32"/>
      <c r="G32" s="39" t="s">
        <v>145</v>
      </c>
      <c r="H32" s="31"/>
      <c r="I32" s="58" t="s">
        <v>30</v>
      </c>
      <c r="J32" s="133" t="s">
        <v>30</v>
      </c>
    </row>
    <row r="33" spans="3:9" ht="26.25" customHeight="1">
      <c r="C33" s="181" t="s">
        <v>30</v>
      </c>
      <c r="D33" s="51"/>
      <c r="E33" s="54"/>
      <c r="F33" s="55"/>
      <c r="G33" s="184"/>
      <c r="H33" s="54"/>
      <c r="I33" s="183"/>
    </row>
    <row r="34" spans="3:9" ht="16.5" customHeight="1" thickBot="1">
      <c r="C34" s="12"/>
      <c r="D34" s="30"/>
      <c r="E34" s="35"/>
      <c r="F34" s="36"/>
      <c r="G34" s="90"/>
      <c r="H34" s="21"/>
      <c r="I34" s="14"/>
    </row>
    <row r="35" ht="15.75">
      <c r="D35" s="38"/>
    </row>
    <row r="36" ht="15.75">
      <c r="D36" s="38"/>
    </row>
    <row r="37" ht="15.75">
      <c r="D37" s="38"/>
    </row>
    <row r="38" ht="15.75">
      <c r="D38" s="38"/>
    </row>
    <row r="39" ht="15.75">
      <c r="D39" s="38"/>
    </row>
  </sheetData>
  <sheetProtection/>
  <printOptions/>
  <pageMargins left="0.5" right="0.5" top="0.5" bottom="0.5" header="0.5" footer="0.5"/>
  <pageSetup fitToHeight="1" fitToWidth="1" orientation="portrait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9"/>
  <sheetViews>
    <sheetView zoomScalePageLayoutView="0" workbookViewId="0" topLeftCell="A7">
      <selection activeCell="H10" sqref="H10"/>
    </sheetView>
  </sheetViews>
  <sheetFormatPr defaultColWidth="11.00390625" defaultRowHeight="15.75"/>
  <cols>
    <col min="1" max="2" width="2.625" style="0" customWidth="1"/>
    <col min="3" max="3" width="21.375" style="0" customWidth="1"/>
    <col min="4" max="4" width="13.50390625" style="0" customWidth="1"/>
    <col min="5" max="5" width="15.753906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5" t="s">
        <v>153</v>
      </c>
      <c r="D6" s="26" t="s">
        <v>71</v>
      </c>
      <c r="E6" s="26"/>
      <c r="F6" s="5"/>
      <c r="G6" s="15" t="s">
        <v>30</v>
      </c>
      <c r="H6" s="26"/>
      <c r="I6" s="16"/>
    </row>
    <row r="7" spans="3:9" ht="15.75">
      <c r="C7" s="17" t="s">
        <v>74</v>
      </c>
      <c r="D7" s="1" t="s">
        <v>30</v>
      </c>
      <c r="F7" s="6"/>
      <c r="G7" s="17"/>
      <c r="H7" s="50"/>
      <c r="I7" s="18"/>
    </row>
    <row r="8" spans="3:9" ht="27.75" customHeight="1" thickBot="1">
      <c r="C8" s="7" t="s">
        <v>30</v>
      </c>
      <c r="D8" s="2" t="s">
        <v>72</v>
      </c>
      <c r="E8" s="93" t="s">
        <v>30</v>
      </c>
      <c r="F8" s="8"/>
      <c r="G8" s="7"/>
      <c r="H8" s="2"/>
      <c r="I8" s="19"/>
    </row>
    <row r="9" spans="3:10" ht="16.5" thickTop="1">
      <c r="C9" s="45" t="s">
        <v>30</v>
      </c>
      <c r="D9" s="23" t="s">
        <v>32</v>
      </c>
      <c r="E9" s="27" t="s">
        <v>7</v>
      </c>
      <c r="F9" s="24" t="s">
        <v>8</v>
      </c>
      <c r="G9" s="25" t="s">
        <v>33</v>
      </c>
      <c r="H9" s="27" t="s">
        <v>34</v>
      </c>
      <c r="I9" s="24" t="s">
        <v>12</v>
      </c>
      <c r="J9" s="119" t="s">
        <v>59</v>
      </c>
    </row>
    <row r="10" spans="3:10" ht="36" customHeight="1">
      <c r="C10" s="45" t="s">
        <v>87</v>
      </c>
      <c r="D10" s="186">
        <v>0.29375</v>
      </c>
      <c r="E10" s="212">
        <f aca="true" t="shared" si="0" ref="E10:E17">+F10-D10</f>
        <v>0.28958333333333336</v>
      </c>
      <c r="F10" s="58">
        <v>0.5833333333333334</v>
      </c>
      <c r="G10" s="60">
        <v>0.7548611111111111</v>
      </c>
      <c r="H10" s="31">
        <f>+AVERAGE(D10,E10)</f>
        <v>0.2916666666666667</v>
      </c>
      <c r="I10" s="58">
        <f>(+G10/4000)*1000</f>
        <v>0.18871527777777777</v>
      </c>
      <c r="J10" s="119"/>
    </row>
    <row r="11" spans="3:10" ht="36" customHeight="1">
      <c r="C11" s="45" t="s">
        <v>91</v>
      </c>
      <c r="D11" s="186">
        <v>0.29375</v>
      </c>
      <c r="E11" s="212">
        <f t="shared" si="0"/>
        <v>0.30277777777777776</v>
      </c>
      <c r="F11" s="58">
        <v>0.5965277777777778</v>
      </c>
      <c r="G11" s="60">
        <v>0.7736111111111111</v>
      </c>
      <c r="H11" s="31">
        <f aca="true" t="shared" si="1" ref="H11:H17">+AVERAGE(D11,E11)</f>
        <v>0.2982638888888889</v>
      </c>
      <c r="I11" s="58">
        <f aca="true" t="shared" si="2" ref="I11:I17">(+G11/4000)*1000</f>
        <v>0.19340277777777778</v>
      </c>
      <c r="J11" s="119"/>
    </row>
    <row r="12" spans="3:10" ht="36" customHeight="1">
      <c r="C12" s="45" t="s">
        <v>88</v>
      </c>
      <c r="D12" s="186">
        <v>0.30972222222222223</v>
      </c>
      <c r="E12" s="212">
        <f t="shared" si="0"/>
        <v>0.30972222222222223</v>
      </c>
      <c r="F12" s="58">
        <v>0.6194444444444445</v>
      </c>
      <c r="G12" s="60">
        <v>0.7965277777777778</v>
      </c>
      <c r="H12" s="31">
        <f t="shared" si="1"/>
        <v>0.30972222222222223</v>
      </c>
      <c r="I12" s="58">
        <f t="shared" si="2"/>
        <v>0.19913194444444446</v>
      </c>
      <c r="J12" s="119"/>
    </row>
    <row r="13" spans="3:10" ht="36" customHeight="1">
      <c r="C13" s="45" t="s">
        <v>90</v>
      </c>
      <c r="D13" s="186">
        <v>0.3138888888888889</v>
      </c>
      <c r="E13" s="212">
        <f t="shared" si="0"/>
        <v>0.3138888888888889</v>
      </c>
      <c r="F13" s="58">
        <v>0.6277777777777778</v>
      </c>
      <c r="G13" s="60">
        <v>0.8013888888888889</v>
      </c>
      <c r="H13" s="31">
        <f t="shared" si="1"/>
        <v>0.3138888888888889</v>
      </c>
      <c r="I13" s="58">
        <f t="shared" si="2"/>
        <v>0.20034722222222223</v>
      </c>
      <c r="J13" s="119"/>
    </row>
    <row r="14" spans="3:10" ht="36" customHeight="1">
      <c r="C14" s="45" t="s">
        <v>105</v>
      </c>
      <c r="D14" s="186">
        <v>0.30972222222222223</v>
      </c>
      <c r="E14" s="212">
        <f t="shared" si="0"/>
        <v>0.3111111111111111</v>
      </c>
      <c r="F14" s="58">
        <v>0.6208333333333333</v>
      </c>
      <c r="G14" s="60">
        <v>0.8027777777777777</v>
      </c>
      <c r="H14" s="31">
        <f t="shared" si="1"/>
        <v>0.3104166666666667</v>
      </c>
      <c r="I14" s="58">
        <f t="shared" si="2"/>
        <v>0.20069444444444443</v>
      </c>
      <c r="J14" s="119"/>
    </row>
    <row r="15" spans="3:10" ht="36" customHeight="1">
      <c r="C15" s="45" t="s">
        <v>154</v>
      </c>
      <c r="D15" s="186">
        <v>0.31180555555555556</v>
      </c>
      <c r="E15" s="212">
        <f t="shared" si="0"/>
        <v>0.31875</v>
      </c>
      <c r="F15" s="58">
        <v>0.6305555555555555</v>
      </c>
      <c r="G15" s="60">
        <v>0.8194444444444445</v>
      </c>
      <c r="H15" s="31">
        <f t="shared" si="1"/>
        <v>0.31527777777777777</v>
      </c>
      <c r="I15" s="58">
        <f t="shared" si="2"/>
        <v>0.20486111111111113</v>
      </c>
      <c r="J15" s="119"/>
    </row>
    <row r="16" spans="3:10" ht="36" customHeight="1">
      <c r="C16" s="45" t="s">
        <v>55</v>
      </c>
      <c r="D16" s="186">
        <v>0.3138888888888889</v>
      </c>
      <c r="E16" s="212">
        <f t="shared" si="0"/>
        <v>0.32847222222222217</v>
      </c>
      <c r="F16" s="58">
        <v>0.642361111111111</v>
      </c>
      <c r="G16" s="60">
        <v>0.8236111111111111</v>
      </c>
      <c r="H16" s="31">
        <f t="shared" si="1"/>
        <v>0.3211805555555555</v>
      </c>
      <c r="I16" s="58">
        <f t="shared" si="2"/>
        <v>0.20590277777777777</v>
      </c>
      <c r="J16" s="119"/>
    </row>
    <row r="17" spans="3:10" ht="36" customHeight="1">
      <c r="C17" s="45" t="s">
        <v>49</v>
      </c>
      <c r="D17" s="186">
        <v>0.3354166666666667</v>
      </c>
      <c r="E17" s="212">
        <f t="shared" si="0"/>
        <v>0.3534722222222223</v>
      </c>
      <c r="F17" s="58">
        <v>0.688888888888889</v>
      </c>
      <c r="G17" s="60">
        <v>0.8798611111111111</v>
      </c>
      <c r="H17" s="31">
        <f t="shared" si="1"/>
        <v>0.3444444444444445</v>
      </c>
      <c r="I17" s="58">
        <f t="shared" si="2"/>
        <v>0.21996527777777777</v>
      </c>
      <c r="J17" s="119"/>
    </row>
    <row r="18" spans="3:10" ht="36" customHeight="1">
      <c r="C18" s="46" t="s">
        <v>30</v>
      </c>
      <c r="D18" s="37"/>
      <c r="E18" s="31"/>
      <c r="F18" s="32"/>
      <c r="G18" s="39"/>
      <c r="H18" s="57"/>
      <c r="I18" s="58"/>
      <c r="J18" s="111"/>
    </row>
    <row r="19" spans="3:9" ht="12" customHeight="1">
      <c r="C19" s="46"/>
      <c r="D19" s="37"/>
      <c r="E19" s="31"/>
      <c r="F19" s="32"/>
      <c r="G19" s="39"/>
      <c r="H19" s="31"/>
      <c r="I19" s="32"/>
    </row>
    <row r="20" spans="3:9" ht="18.75" customHeight="1" thickBot="1">
      <c r="C20" s="162" t="s">
        <v>75</v>
      </c>
      <c r="D20" s="76"/>
      <c r="E20" s="77"/>
      <c r="F20" s="81"/>
      <c r="G20" s="80"/>
      <c r="H20" s="77"/>
      <c r="I20" s="81"/>
    </row>
    <row r="21" spans="3:10" ht="30.75" customHeight="1" thickTop="1">
      <c r="C21" s="46" t="s">
        <v>40</v>
      </c>
      <c r="D21" s="37">
        <v>0.2916666666666667</v>
      </c>
      <c r="E21" s="31"/>
      <c r="F21" s="32"/>
      <c r="G21" s="39">
        <v>0.6152777777777778</v>
      </c>
      <c r="H21" s="57"/>
      <c r="I21" s="58"/>
      <c r="J21" s="111"/>
    </row>
    <row r="22" spans="3:10" ht="30.75" customHeight="1">
      <c r="C22" s="46" t="s">
        <v>89</v>
      </c>
      <c r="D22" s="37">
        <v>0.2972222222222222</v>
      </c>
      <c r="E22" s="31"/>
      <c r="F22" s="32"/>
      <c r="G22" s="39">
        <v>0.6215277777777778</v>
      </c>
      <c r="H22" s="57"/>
      <c r="I22" s="58"/>
      <c r="J22" s="111"/>
    </row>
    <row r="23" spans="3:10" ht="30.75" customHeight="1">
      <c r="C23" s="46" t="s">
        <v>41</v>
      </c>
      <c r="D23" s="37">
        <v>0.2916666666666667</v>
      </c>
      <c r="E23" s="31"/>
      <c r="F23" s="32"/>
      <c r="G23" s="39">
        <v>0.6229166666666667</v>
      </c>
      <c r="H23" s="57"/>
      <c r="I23" s="58"/>
      <c r="J23" s="111"/>
    </row>
    <row r="24" spans="3:10" ht="30.75" customHeight="1">
      <c r="C24" s="46" t="s">
        <v>141</v>
      </c>
      <c r="D24" s="37">
        <v>0.3159722222222222</v>
      </c>
      <c r="E24" s="31"/>
      <c r="F24" s="32"/>
      <c r="G24" s="39">
        <v>0.6493055555555556</v>
      </c>
      <c r="H24" s="57"/>
      <c r="I24" s="58"/>
      <c r="J24" s="111"/>
    </row>
    <row r="25" spans="3:10" ht="30.75" customHeight="1">
      <c r="C25" s="46" t="s">
        <v>109</v>
      </c>
      <c r="D25" s="37">
        <v>0.3159722222222222</v>
      </c>
      <c r="E25" s="31"/>
      <c r="F25" s="32"/>
      <c r="G25" s="39">
        <v>0.6513888888888889</v>
      </c>
      <c r="H25" s="57"/>
      <c r="I25" s="58"/>
      <c r="J25" s="111"/>
    </row>
    <row r="26" spans="3:10" ht="30.75" customHeight="1">
      <c r="C26" s="46" t="s">
        <v>108</v>
      </c>
      <c r="D26" s="37">
        <v>0.3159722222222222</v>
      </c>
      <c r="E26" s="31"/>
      <c r="F26" s="32"/>
      <c r="G26" s="39">
        <v>0.6909722222222222</v>
      </c>
      <c r="H26" s="57"/>
      <c r="I26" s="58"/>
      <c r="J26" s="111"/>
    </row>
    <row r="27" spans="3:10" ht="30.75" customHeight="1">
      <c r="C27" s="46" t="s">
        <v>142</v>
      </c>
      <c r="D27" s="37">
        <v>0.3847222222222222</v>
      </c>
      <c r="E27" s="31"/>
      <c r="F27" s="32"/>
      <c r="G27" s="39">
        <v>0.811111111111111</v>
      </c>
      <c r="H27" s="57"/>
      <c r="I27" s="58"/>
      <c r="J27" s="111"/>
    </row>
    <row r="28" spans="3:10" ht="30.75" customHeight="1">
      <c r="C28" s="46"/>
      <c r="D28" s="37"/>
      <c r="E28" s="31"/>
      <c r="F28" s="32"/>
      <c r="G28" s="39"/>
      <c r="H28" s="31"/>
      <c r="I28" s="58"/>
      <c r="J28" s="111"/>
    </row>
    <row r="29" spans="3:9" ht="18.75" customHeight="1">
      <c r="C29" s="28"/>
      <c r="D29" s="29"/>
      <c r="E29" s="31"/>
      <c r="F29" s="32"/>
      <c r="G29" s="39"/>
      <c r="H29" s="31"/>
      <c r="I29" s="32"/>
    </row>
  </sheetData>
  <sheetProtection/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5"/>
  <sheetViews>
    <sheetView zoomScalePageLayoutView="0" workbookViewId="0" topLeftCell="C8">
      <selection activeCell="I27" sqref="I27"/>
    </sheetView>
  </sheetViews>
  <sheetFormatPr defaultColWidth="11.00390625" defaultRowHeight="15.75"/>
  <cols>
    <col min="1" max="2" width="4.50390625" style="0" customWidth="1"/>
    <col min="3" max="3" width="18.50390625" style="0" customWidth="1"/>
    <col min="4" max="4" width="11.75390625" style="0" customWidth="1"/>
    <col min="5" max="5" width="9.50390625" style="0" customWidth="1"/>
    <col min="6" max="6" width="9.375" style="200" customWidth="1"/>
    <col min="7" max="7" width="10.50390625" style="0" customWidth="1"/>
    <col min="8" max="8" width="10.50390625" style="200" customWidth="1"/>
    <col min="9" max="9" width="9.625" style="0" customWidth="1"/>
    <col min="10" max="10" width="12.375" style="0" customWidth="1"/>
    <col min="11" max="11" width="12.00390625" style="0" customWidth="1"/>
    <col min="12" max="12" width="8.50390625" style="0" customWidth="1"/>
    <col min="13" max="13" width="9.00390625" style="0" customWidth="1"/>
    <col min="14" max="14" width="6.75390625" style="0" customWidth="1"/>
  </cols>
  <sheetData>
    <row r="5" ht="16.5" thickBot="1"/>
    <row r="6" spans="3:11" ht="21" customHeight="1">
      <c r="C6" s="15" t="s">
        <v>155</v>
      </c>
      <c r="D6" s="26" t="s">
        <v>71</v>
      </c>
      <c r="E6" s="26"/>
      <c r="F6" s="209"/>
      <c r="G6" s="26"/>
      <c r="H6" s="201"/>
      <c r="I6" s="15" t="s">
        <v>30</v>
      </c>
      <c r="J6" s="26"/>
      <c r="K6" s="16"/>
    </row>
    <row r="7" spans="3:11" ht="21" customHeight="1">
      <c r="C7" s="17" t="s">
        <v>22</v>
      </c>
      <c r="D7" s="1" t="s">
        <v>30</v>
      </c>
      <c r="E7" s="1"/>
      <c r="F7" s="210"/>
      <c r="G7" s="1"/>
      <c r="H7" s="202"/>
      <c r="I7" s="17"/>
      <c r="J7" s="1"/>
      <c r="K7" s="18"/>
    </row>
    <row r="8" spans="3:12" ht="19.5" customHeight="1" thickBot="1">
      <c r="C8" s="7" t="s">
        <v>30</v>
      </c>
      <c r="D8" s="2" t="s">
        <v>68</v>
      </c>
      <c r="E8" s="2" t="s">
        <v>156</v>
      </c>
      <c r="F8" s="193"/>
      <c r="G8" s="2"/>
      <c r="H8" s="203"/>
      <c r="I8" s="7"/>
      <c r="J8" s="2"/>
      <c r="K8" s="19"/>
      <c r="L8" s="132" t="s">
        <v>61</v>
      </c>
    </row>
    <row r="9" spans="3:12" s="134" customFormat="1" ht="21.75" customHeight="1" thickTop="1">
      <c r="C9" s="155" t="s">
        <v>30</v>
      </c>
      <c r="D9" s="156" t="s">
        <v>32</v>
      </c>
      <c r="E9" s="157" t="s">
        <v>7</v>
      </c>
      <c r="F9" s="211" t="s">
        <v>9</v>
      </c>
      <c r="G9" s="158" t="s">
        <v>10</v>
      </c>
      <c r="H9" s="204" t="s">
        <v>11</v>
      </c>
      <c r="I9" s="138" t="s">
        <v>33</v>
      </c>
      <c r="J9" s="157" t="s">
        <v>34</v>
      </c>
      <c r="K9" s="160" t="s">
        <v>12</v>
      </c>
      <c r="L9" s="132" t="s">
        <v>62</v>
      </c>
    </row>
    <row r="10" spans="3:12" s="134" customFormat="1" ht="21.75" customHeight="1">
      <c r="C10" s="155" t="s">
        <v>100</v>
      </c>
      <c r="D10" s="195">
        <v>0.24375</v>
      </c>
      <c r="E10" s="196">
        <f aca="true" t="shared" si="0" ref="E10:E22">+F10-D10</f>
        <v>0.2631944444444444</v>
      </c>
      <c r="F10" s="212">
        <v>0.5069444444444444</v>
      </c>
      <c r="G10" s="199">
        <f aca="true" t="shared" si="1" ref="G10:G22">+H10-F10</f>
        <v>0.2659722222222223</v>
      </c>
      <c r="H10" s="205">
        <v>0.7729166666666667</v>
      </c>
      <c r="I10" s="139">
        <v>0.7888888888888889</v>
      </c>
      <c r="J10" s="31">
        <f aca="true" t="shared" si="2" ref="J10:J22">AVERAGE(G10,E10,D10)</f>
        <v>0.2576388888888889</v>
      </c>
      <c r="K10" s="32">
        <f aca="true" t="shared" si="3" ref="K10:K22">(+I10/4950)*1000</f>
        <v>0.15937149270482603</v>
      </c>
      <c r="L10" s="133">
        <f aca="true" t="shared" si="4" ref="L10:L22">AVERAGE(E10,G10)</f>
        <v>0.26458333333333334</v>
      </c>
    </row>
    <row r="11" spans="3:12" s="134" customFormat="1" ht="21.75" customHeight="1">
      <c r="C11" s="155" t="s">
        <v>44</v>
      </c>
      <c r="D11" s="195">
        <v>0.24375</v>
      </c>
      <c r="E11" s="196">
        <f t="shared" si="0"/>
        <v>0.2680555555555555</v>
      </c>
      <c r="F11" s="212">
        <v>0.5118055555555555</v>
      </c>
      <c r="G11" s="199">
        <f t="shared" si="1"/>
        <v>0.27013888888888893</v>
      </c>
      <c r="H11" s="205">
        <v>0.7819444444444444</v>
      </c>
      <c r="I11" s="139">
        <v>0.8041666666666667</v>
      </c>
      <c r="J11" s="31">
        <f t="shared" si="2"/>
        <v>0.26064814814814813</v>
      </c>
      <c r="K11" s="32">
        <f t="shared" si="3"/>
        <v>0.16245791245791247</v>
      </c>
      <c r="L11" s="133">
        <f t="shared" si="4"/>
        <v>0.2690972222222222</v>
      </c>
    </row>
    <row r="12" spans="3:12" s="134" customFormat="1" ht="21.75" customHeight="1">
      <c r="C12" s="155" t="s">
        <v>45</v>
      </c>
      <c r="D12" s="195">
        <v>0.2465277777777778</v>
      </c>
      <c r="E12" s="196">
        <f t="shared" si="0"/>
        <v>0.273611111111111</v>
      </c>
      <c r="F12" s="212">
        <v>0.5201388888888888</v>
      </c>
      <c r="G12" s="199">
        <f t="shared" si="1"/>
        <v>0.2659722222222223</v>
      </c>
      <c r="H12" s="205">
        <v>0.7861111111111111</v>
      </c>
      <c r="I12" s="139">
        <v>0.813888888888889</v>
      </c>
      <c r="J12" s="31">
        <f t="shared" si="2"/>
        <v>0.262037037037037</v>
      </c>
      <c r="K12" s="32">
        <f t="shared" si="3"/>
        <v>0.16442199775533112</v>
      </c>
      <c r="L12" s="133">
        <f t="shared" si="4"/>
        <v>0.26979166666666665</v>
      </c>
    </row>
    <row r="13" spans="3:12" s="134" customFormat="1" ht="21.75" customHeight="1">
      <c r="C13" s="155" t="s">
        <v>50</v>
      </c>
      <c r="D13" s="195">
        <v>0.2423611111111111</v>
      </c>
      <c r="E13" s="196">
        <f t="shared" si="0"/>
        <v>0.2777777777777777</v>
      </c>
      <c r="F13" s="212">
        <v>0.5201388888888888</v>
      </c>
      <c r="G13" s="199">
        <f t="shared" si="1"/>
        <v>0.2812500000000001</v>
      </c>
      <c r="H13" s="205">
        <v>0.8013888888888889</v>
      </c>
      <c r="I13" s="139">
        <v>0.8152777777777778</v>
      </c>
      <c r="J13" s="31">
        <f t="shared" si="2"/>
        <v>0.26712962962962966</v>
      </c>
      <c r="K13" s="32">
        <f t="shared" si="3"/>
        <v>0.16470258136924804</v>
      </c>
      <c r="L13" s="133">
        <f t="shared" si="4"/>
        <v>0.2795138888888889</v>
      </c>
    </row>
    <row r="14" spans="3:12" s="134" customFormat="1" ht="21.75" customHeight="1">
      <c r="C14" s="155" t="s">
        <v>111</v>
      </c>
      <c r="D14" s="195">
        <v>0.24027777777777778</v>
      </c>
      <c r="E14" s="196">
        <f t="shared" si="0"/>
        <v>0.279861111111111</v>
      </c>
      <c r="F14" s="212">
        <v>0.5201388888888888</v>
      </c>
      <c r="G14" s="199">
        <f t="shared" si="1"/>
        <v>0.28333333333333344</v>
      </c>
      <c r="H14" s="205">
        <v>0.8034722222222223</v>
      </c>
      <c r="I14" s="139">
        <v>0.81875</v>
      </c>
      <c r="J14" s="31">
        <f t="shared" si="2"/>
        <v>0.2678240740740741</v>
      </c>
      <c r="K14" s="32">
        <f t="shared" si="3"/>
        <v>0.16540404040404041</v>
      </c>
      <c r="L14" s="133">
        <f t="shared" si="4"/>
        <v>0.2815972222222222</v>
      </c>
    </row>
    <row r="15" spans="3:12" s="134" customFormat="1" ht="21.75" customHeight="1">
      <c r="C15" s="155" t="s">
        <v>148</v>
      </c>
      <c r="D15" s="195">
        <v>0.2465277777777778</v>
      </c>
      <c r="E15" s="196">
        <f t="shared" si="0"/>
        <v>0.273611111111111</v>
      </c>
      <c r="F15" s="212">
        <v>0.5201388888888888</v>
      </c>
      <c r="G15" s="199">
        <f t="shared" si="1"/>
        <v>0.28333333333333344</v>
      </c>
      <c r="H15" s="205">
        <v>0.8034722222222223</v>
      </c>
      <c r="I15" s="139">
        <v>0.8222222222222223</v>
      </c>
      <c r="J15" s="31">
        <f t="shared" si="2"/>
        <v>0.2678240740740741</v>
      </c>
      <c r="K15" s="32">
        <f t="shared" si="3"/>
        <v>0.1661054994388328</v>
      </c>
      <c r="L15" s="133">
        <f t="shared" si="4"/>
        <v>0.27847222222222223</v>
      </c>
    </row>
    <row r="16" spans="3:12" s="134" customFormat="1" ht="21.75" customHeight="1">
      <c r="C16" s="155" t="s">
        <v>129</v>
      </c>
      <c r="D16" s="195">
        <v>0.2722222222222222</v>
      </c>
      <c r="E16" s="196">
        <f t="shared" si="0"/>
        <v>0.30069444444444443</v>
      </c>
      <c r="F16" s="212">
        <v>0.5729166666666666</v>
      </c>
      <c r="G16" s="199">
        <f t="shared" si="1"/>
        <v>0.31180555555555567</v>
      </c>
      <c r="H16" s="205">
        <v>0.8847222222222223</v>
      </c>
      <c r="I16" s="139">
        <v>0.9006944444444445</v>
      </c>
      <c r="J16" s="31">
        <f t="shared" si="2"/>
        <v>0.2949074074074074</v>
      </c>
      <c r="K16" s="32">
        <f t="shared" si="3"/>
        <v>0.18195847362514028</v>
      </c>
      <c r="L16" s="133">
        <f t="shared" si="4"/>
        <v>0.30625</v>
      </c>
    </row>
    <row r="17" spans="3:12" ht="21.75" customHeight="1">
      <c r="C17" s="155" t="s">
        <v>99</v>
      </c>
      <c r="D17" s="195">
        <v>0.2652777777777778</v>
      </c>
      <c r="E17" s="196">
        <f t="shared" si="0"/>
        <v>0.3069444444444444</v>
      </c>
      <c r="F17" s="213">
        <v>0.5722222222222222</v>
      </c>
      <c r="G17" s="196">
        <f t="shared" si="1"/>
        <v>0.3159722222222222</v>
      </c>
      <c r="H17" s="205">
        <v>0.8881944444444444</v>
      </c>
      <c r="I17" s="139">
        <v>0.9020833333333332</v>
      </c>
      <c r="J17" s="31">
        <f t="shared" si="2"/>
        <v>0.2960648148148148</v>
      </c>
      <c r="K17" s="32">
        <f t="shared" si="3"/>
        <v>0.18223905723905723</v>
      </c>
      <c r="L17" s="133">
        <f t="shared" si="4"/>
        <v>0.3114583333333333</v>
      </c>
    </row>
    <row r="18" spans="3:12" ht="24.75" customHeight="1">
      <c r="C18" s="194" t="s">
        <v>38</v>
      </c>
      <c r="D18" s="198">
        <v>0.27708333333333335</v>
      </c>
      <c r="E18" s="196">
        <f t="shared" si="0"/>
        <v>0.30972222222222223</v>
      </c>
      <c r="F18" s="214">
        <v>0.5868055555555556</v>
      </c>
      <c r="G18" s="196">
        <f t="shared" si="1"/>
        <v>0.3090277777777778</v>
      </c>
      <c r="H18" s="206">
        <v>0.8958333333333334</v>
      </c>
      <c r="I18" s="140">
        <v>0.9131944444444445</v>
      </c>
      <c r="J18" s="31">
        <f t="shared" si="2"/>
        <v>0.2986111111111111</v>
      </c>
      <c r="K18" s="32">
        <f t="shared" si="3"/>
        <v>0.18448372615039285</v>
      </c>
      <c r="L18" s="133">
        <f t="shared" si="4"/>
        <v>0.309375</v>
      </c>
    </row>
    <row r="19" spans="3:12" ht="24.75" customHeight="1">
      <c r="C19" s="194" t="s">
        <v>94</v>
      </c>
      <c r="D19" s="198">
        <v>0.28541666666666665</v>
      </c>
      <c r="E19" s="196">
        <f t="shared" si="0"/>
        <v>0.3104166666666667</v>
      </c>
      <c r="F19" s="214">
        <v>0.5958333333333333</v>
      </c>
      <c r="G19" s="196">
        <f t="shared" si="1"/>
        <v>0.31458333333333344</v>
      </c>
      <c r="H19" s="206">
        <v>0.9104166666666668</v>
      </c>
      <c r="I19" s="140">
        <v>0.9263888888888889</v>
      </c>
      <c r="J19" s="31">
        <f t="shared" si="2"/>
        <v>0.30347222222222225</v>
      </c>
      <c r="K19" s="32">
        <f t="shared" si="3"/>
        <v>0.18714927048260382</v>
      </c>
      <c r="L19" s="133">
        <f t="shared" si="4"/>
        <v>0.31250000000000006</v>
      </c>
    </row>
    <row r="20" spans="3:12" ht="24.75" customHeight="1">
      <c r="C20" s="194" t="s">
        <v>101</v>
      </c>
      <c r="D20" s="198">
        <v>0.2826388888888889</v>
      </c>
      <c r="E20" s="196">
        <f t="shared" si="0"/>
        <v>0.31319444444444444</v>
      </c>
      <c r="F20" s="214">
        <v>0.5958333333333333</v>
      </c>
      <c r="G20" s="196">
        <f t="shared" si="1"/>
        <v>0.31319444444444444</v>
      </c>
      <c r="H20" s="206">
        <v>0.9090277777777778</v>
      </c>
      <c r="I20" s="140">
        <v>0.9270833333333334</v>
      </c>
      <c r="J20" s="31">
        <f t="shared" si="2"/>
        <v>0.30300925925925926</v>
      </c>
      <c r="K20" s="32">
        <f t="shared" si="3"/>
        <v>0.18728956228956228</v>
      </c>
      <c r="L20" s="133">
        <f t="shared" si="4"/>
        <v>0.31319444444444444</v>
      </c>
    </row>
    <row r="21" spans="3:12" ht="24.75" customHeight="1">
      <c r="C21" s="194" t="s">
        <v>46</v>
      </c>
      <c r="D21" s="198">
        <v>0.2902777777777778</v>
      </c>
      <c r="E21" s="196">
        <f t="shared" si="0"/>
        <v>0.31249999999999994</v>
      </c>
      <c r="F21" s="214">
        <v>0.6027777777777777</v>
      </c>
      <c r="G21" s="196">
        <f t="shared" si="1"/>
        <v>0.3208333333333334</v>
      </c>
      <c r="H21" s="206">
        <v>0.9236111111111112</v>
      </c>
      <c r="I21" s="140">
        <v>0.9416666666666668</v>
      </c>
      <c r="J21" s="31">
        <f t="shared" si="2"/>
        <v>0.3078703703703704</v>
      </c>
      <c r="K21" s="32">
        <f t="shared" si="3"/>
        <v>0.19023569023569023</v>
      </c>
      <c r="L21" s="133">
        <f t="shared" si="4"/>
        <v>0.31666666666666665</v>
      </c>
    </row>
    <row r="22" spans="3:12" ht="24.75" customHeight="1">
      <c r="C22" s="194" t="s">
        <v>103</v>
      </c>
      <c r="D22" s="198">
        <v>0.3034722222222222</v>
      </c>
      <c r="E22" s="196">
        <f t="shared" si="0"/>
        <v>0.3479166666666667</v>
      </c>
      <c r="F22" s="214">
        <v>0.6513888888888889</v>
      </c>
      <c r="G22" s="196">
        <f t="shared" si="1"/>
        <v>0.3736111111111112</v>
      </c>
      <c r="H22" s="207" t="s">
        <v>157</v>
      </c>
      <c r="I22" s="144" t="s">
        <v>158</v>
      </c>
      <c r="J22" s="31">
        <f t="shared" si="2"/>
        <v>0.34166666666666673</v>
      </c>
      <c r="K22" s="32">
        <f t="shared" si="3"/>
        <v>0.21001683501683502</v>
      </c>
      <c r="L22" s="133">
        <f t="shared" si="4"/>
        <v>0.360763888888889</v>
      </c>
    </row>
    <row r="23" spans="3:12" ht="24.75" customHeight="1">
      <c r="C23" s="46"/>
      <c r="D23" s="198"/>
      <c r="E23" s="197"/>
      <c r="F23" s="214"/>
      <c r="G23" s="197"/>
      <c r="H23" s="206"/>
      <c r="I23" s="39"/>
      <c r="J23" s="31"/>
      <c r="K23" s="32"/>
      <c r="L23" s="133"/>
    </row>
    <row r="24" spans="3:11" ht="24.75" customHeight="1" thickBot="1">
      <c r="C24" s="97" t="s">
        <v>73</v>
      </c>
      <c r="D24" s="98"/>
      <c r="E24" s="99"/>
      <c r="F24" s="215"/>
      <c r="G24" s="99"/>
      <c r="H24" s="208"/>
      <c r="I24" s="102"/>
      <c r="J24" s="99"/>
      <c r="K24" s="101"/>
    </row>
    <row r="25" spans="3:12" ht="24.75" customHeight="1">
      <c r="C25" s="155" t="s">
        <v>113</v>
      </c>
      <c r="D25" s="56">
        <v>0.26805555555555555</v>
      </c>
      <c r="E25" s="31"/>
      <c r="F25" s="213"/>
      <c r="G25" s="31"/>
      <c r="H25" s="205"/>
      <c r="I25" s="60">
        <v>0.5416666666666666</v>
      </c>
      <c r="J25" s="31"/>
      <c r="K25" s="32"/>
      <c r="L25" s="133"/>
    </row>
    <row r="26" spans="3:12" ht="24.75" customHeight="1">
      <c r="C26" s="194" t="s">
        <v>136</v>
      </c>
      <c r="D26" s="37">
        <v>0.2708333333333333</v>
      </c>
      <c r="E26" s="31"/>
      <c r="F26" s="214"/>
      <c r="G26" s="31"/>
      <c r="H26" s="206"/>
      <c r="I26" s="60">
        <v>0.5576388888888889</v>
      </c>
      <c r="J26" s="31"/>
      <c r="K26" s="32"/>
      <c r="L26" s="133"/>
    </row>
    <row r="27" spans="3:12" ht="24.75" customHeight="1">
      <c r="C27" s="194" t="s">
        <v>114</v>
      </c>
      <c r="D27" s="37">
        <v>0.27847222222222223</v>
      </c>
      <c r="E27" s="31"/>
      <c r="F27" s="213"/>
      <c r="G27" s="31"/>
      <c r="H27" s="205"/>
      <c r="I27" s="60">
        <v>0.5583333333333333</v>
      </c>
      <c r="J27" s="31"/>
      <c r="K27" s="32"/>
      <c r="L27" s="133"/>
    </row>
    <row r="28" spans="3:12" ht="24.75" customHeight="1">
      <c r="C28" s="194" t="s">
        <v>52</v>
      </c>
      <c r="D28" s="37">
        <v>0.28194444444444444</v>
      </c>
      <c r="E28" s="31"/>
      <c r="F28" s="213"/>
      <c r="G28" s="31"/>
      <c r="H28" s="205"/>
      <c r="I28" s="60">
        <v>0.5756944444444444</v>
      </c>
      <c r="J28" s="31"/>
      <c r="K28" s="32"/>
      <c r="L28" s="133"/>
    </row>
    <row r="29" spans="3:12" ht="24.75" customHeight="1">
      <c r="C29" s="194" t="s">
        <v>96</v>
      </c>
      <c r="D29" s="37">
        <v>0.26666666666666666</v>
      </c>
      <c r="E29" s="31"/>
      <c r="F29" s="213"/>
      <c r="G29" s="31"/>
      <c r="H29" s="205"/>
      <c r="I29" s="60">
        <v>0.5756944444444444</v>
      </c>
      <c r="J29" s="31"/>
      <c r="K29" s="32"/>
      <c r="L29" s="133"/>
    </row>
    <row r="30" spans="3:12" ht="24.75" customHeight="1">
      <c r="C30" s="194" t="s">
        <v>98</v>
      </c>
      <c r="D30" s="37">
        <v>0.29583333333333334</v>
      </c>
      <c r="E30" s="31"/>
      <c r="F30" s="213"/>
      <c r="G30" s="31"/>
      <c r="H30" s="205"/>
      <c r="I30" s="60">
        <v>0.6173611111111111</v>
      </c>
      <c r="J30" s="31"/>
      <c r="K30" s="32"/>
      <c r="L30" s="133"/>
    </row>
    <row r="31" spans="3:12" ht="24.75" customHeight="1">
      <c r="C31" s="194" t="s">
        <v>97</v>
      </c>
      <c r="D31" s="37">
        <v>0.3159722222222222</v>
      </c>
      <c r="E31" s="31"/>
      <c r="F31" s="213"/>
      <c r="G31" s="57"/>
      <c r="H31" s="205"/>
      <c r="I31" s="60">
        <v>0.6736111111111112</v>
      </c>
      <c r="J31" s="31"/>
      <c r="K31" s="58"/>
      <c r="L31" s="133"/>
    </row>
    <row r="32" spans="3:12" ht="24.75" customHeight="1">
      <c r="C32" s="194" t="s">
        <v>66</v>
      </c>
      <c r="D32" s="37">
        <v>0.32916666666666666</v>
      </c>
      <c r="E32" s="31"/>
      <c r="F32" s="213"/>
      <c r="G32" s="57"/>
      <c r="H32" s="205"/>
      <c r="I32" s="60">
        <v>0.7125</v>
      </c>
      <c r="J32" s="31"/>
      <c r="K32" s="58"/>
      <c r="L32" s="133"/>
    </row>
    <row r="33" spans="3:12" ht="24.75" customHeight="1">
      <c r="C33" s="194" t="s">
        <v>95</v>
      </c>
      <c r="D33" s="37">
        <v>0.3513888888888889</v>
      </c>
      <c r="E33" s="31"/>
      <c r="F33" s="213"/>
      <c r="G33" s="57"/>
      <c r="H33" s="205"/>
      <c r="I33" s="60">
        <v>0.7215277777777778</v>
      </c>
      <c r="J33" s="31"/>
      <c r="K33" s="58"/>
      <c r="L33" s="133"/>
    </row>
    <row r="34" spans="3:12" ht="24.75" customHeight="1">
      <c r="C34" s="46" t="s">
        <v>30</v>
      </c>
      <c r="D34" s="37"/>
      <c r="E34" s="31"/>
      <c r="F34" s="213"/>
      <c r="G34" s="57"/>
      <c r="H34" s="205"/>
      <c r="I34" s="60"/>
      <c r="J34" s="31"/>
      <c r="K34" s="58"/>
      <c r="L34" s="133"/>
    </row>
    <row r="35" spans="3:11" ht="24.75" customHeight="1">
      <c r="C35" s="46"/>
      <c r="D35" s="37"/>
      <c r="E35" s="57"/>
      <c r="F35" s="213"/>
      <c r="G35" s="57"/>
      <c r="H35" s="205"/>
      <c r="I35" s="60"/>
      <c r="J35" s="57"/>
      <c r="K35" s="58"/>
    </row>
  </sheetData>
  <sheetProtection/>
  <printOptions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8"/>
  <sheetViews>
    <sheetView zoomScalePageLayoutView="0" workbookViewId="0" topLeftCell="B18">
      <selection activeCell="J10" sqref="J10:L10"/>
    </sheetView>
  </sheetViews>
  <sheetFormatPr defaultColWidth="11.00390625" defaultRowHeight="15.75"/>
  <cols>
    <col min="1" max="2" width="11.00390625" style="0" customWidth="1"/>
    <col min="3" max="3" width="15.50390625" style="0" customWidth="1"/>
    <col min="4" max="4" width="9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9.875" style="0" customWidth="1"/>
    <col min="13" max="13" width="6.75390625" style="0" customWidth="1"/>
  </cols>
  <sheetData>
    <row r="5" ht="16.5" thickBot="1"/>
    <row r="6" spans="3:11" ht="21" customHeight="1">
      <c r="C6" s="15" t="s">
        <v>162</v>
      </c>
      <c r="D6" s="26" t="s">
        <v>76</v>
      </c>
      <c r="E6" s="26"/>
      <c r="F6" s="26"/>
      <c r="G6" s="26"/>
      <c r="H6" s="5"/>
      <c r="I6" s="15" t="s">
        <v>30</v>
      </c>
      <c r="J6" s="26"/>
      <c r="K6" s="16"/>
    </row>
    <row r="7" spans="3:11" ht="21" customHeight="1">
      <c r="C7" s="17" t="s">
        <v>22</v>
      </c>
      <c r="D7" s="1" t="s">
        <v>167</v>
      </c>
      <c r="E7" s="1"/>
      <c r="F7" s="1"/>
      <c r="G7" s="1"/>
      <c r="H7" s="6"/>
      <c r="I7" s="17"/>
      <c r="J7" s="1"/>
      <c r="K7" s="18"/>
    </row>
    <row r="8" spans="3:12" ht="19.5" customHeight="1" thickBot="1">
      <c r="C8" s="7" t="s">
        <v>30</v>
      </c>
      <c r="D8" s="2" t="s">
        <v>68</v>
      </c>
      <c r="E8" s="2" t="s">
        <v>72</v>
      </c>
      <c r="F8" s="2"/>
      <c r="G8" s="2"/>
      <c r="H8" s="8"/>
      <c r="I8" s="7"/>
      <c r="J8" s="2" t="s">
        <v>177</v>
      </c>
      <c r="K8" s="19"/>
      <c r="L8" s="132" t="s">
        <v>61</v>
      </c>
    </row>
    <row r="9" spans="3:12" ht="21.75" customHeight="1" thickTop="1">
      <c r="C9" s="45" t="s">
        <v>30</v>
      </c>
      <c r="D9" s="23" t="s">
        <v>32</v>
      </c>
      <c r="E9" s="27" t="s">
        <v>7</v>
      </c>
      <c r="F9" s="27" t="s">
        <v>9</v>
      </c>
      <c r="G9" s="42" t="s">
        <v>10</v>
      </c>
      <c r="H9" s="41" t="s">
        <v>11</v>
      </c>
      <c r="I9" s="25" t="s">
        <v>33</v>
      </c>
      <c r="J9" s="27" t="s">
        <v>34</v>
      </c>
      <c r="K9" s="24" t="s">
        <v>12</v>
      </c>
      <c r="L9" s="132" t="s">
        <v>62</v>
      </c>
    </row>
    <row r="10" spans="3:12" ht="21.75" customHeight="1">
      <c r="C10" s="53" t="s">
        <v>4</v>
      </c>
      <c r="D10" s="56">
        <v>0.19930555555555554</v>
      </c>
      <c r="E10" s="31"/>
      <c r="F10" s="59"/>
      <c r="G10" s="31"/>
      <c r="H10" s="32">
        <v>0.638888888888889</v>
      </c>
      <c r="I10" s="40">
        <v>0.65625</v>
      </c>
      <c r="J10" s="31">
        <f>+K10*1.6</f>
        <v>0.21000000000000002</v>
      </c>
      <c r="K10" s="32">
        <f>(+I10/5000)*1000</f>
        <v>0.13125</v>
      </c>
      <c r="L10" s="133">
        <f>+(H10-D10)/2</f>
        <v>0.21979166666666672</v>
      </c>
    </row>
    <row r="11" spans="3:12" ht="21.75" customHeight="1">
      <c r="C11" s="53" t="s">
        <v>43</v>
      </c>
      <c r="D11" s="56">
        <v>0.2076388888888889</v>
      </c>
      <c r="E11" s="31"/>
      <c r="F11" s="62"/>
      <c r="G11" s="31"/>
      <c r="H11" s="58">
        <v>0.6680555555555556</v>
      </c>
      <c r="I11" s="60">
        <v>0.6854166666666667</v>
      </c>
      <c r="J11" s="31">
        <f>+K11*1.6</f>
        <v>0.21933333333333335</v>
      </c>
      <c r="K11" s="32">
        <f aca="true" t="shared" si="0" ref="K11:K16">(+I11/5000)*1000</f>
        <v>0.13708333333333333</v>
      </c>
      <c r="L11" s="133">
        <f aca="true" t="shared" si="1" ref="L11:L16">+(H11-D11)/2</f>
        <v>0.23020833333333335</v>
      </c>
    </row>
    <row r="12" spans="3:12" ht="24.75" customHeight="1">
      <c r="C12" s="53" t="s">
        <v>51</v>
      </c>
      <c r="D12" s="37">
        <v>0.2125</v>
      </c>
      <c r="E12" s="31"/>
      <c r="F12" s="59"/>
      <c r="G12" s="31"/>
      <c r="H12" s="32">
        <v>0.7048611111111112</v>
      </c>
      <c r="I12" s="39">
        <v>0.7263888888888889</v>
      </c>
      <c r="J12" s="31">
        <f>+K12*1.6</f>
        <v>0.23244444444444445</v>
      </c>
      <c r="K12" s="32">
        <f t="shared" si="0"/>
        <v>0.14527777777777778</v>
      </c>
      <c r="L12" s="133">
        <f t="shared" si="1"/>
        <v>0.24618055555555557</v>
      </c>
    </row>
    <row r="13" spans="3:12" ht="24.75" customHeight="1">
      <c r="C13" s="46" t="s">
        <v>159</v>
      </c>
      <c r="D13" s="37">
        <v>0.22013888888888888</v>
      </c>
      <c r="E13" s="31"/>
      <c r="F13" s="59"/>
      <c r="G13" s="31"/>
      <c r="H13" s="32">
        <v>0.7097222222222223</v>
      </c>
      <c r="I13" s="39">
        <v>0.7277777777777777</v>
      </c>
      <c r="J13" s="31"/>
      <c r="K13" s="32">
        <f t="shared" si="0"/>
        <v>0.14555555555555555</v>
      </c>
      <c r="L13" s="133">
        <f t="shared" si="1"/>
        <v>0.24479166666666669</v>
      </c>
    </row>
    <row r="14" spans="3:12" ht="24.75" customHeight="1">
      <c r="C14" s="46" t="s">
        <v>18</v>
      </c>
      <c r="D14" s="37">
        <v>0.22916666666666666</v>
      </c>
      <c r="E14" s="31"/>
      <c r="F14" s="59"/>
      <c r="G14" s="31"/>
      <c r="H14" s="32">
        <v>0.7416666666666667</v>
      </c>
      <c r="I14" s="39">
        <v>0.7604166666666666</v>
      </c>
      <c r="J14" s="31"/>
      <c r="K14" s="32">
        <f t="shared" si="0"/>
        <v>0.15208333333333335</v>
      </c>
      <c r="L14" s="133">
        <f t="shared" si="1"/>
        <v>0.25625000000000003</v>
      </c>
    </row>
    <row r="15" spans="3:12" ht="24.75" customHeight="1">
      <c r="C15" s="46" t="s">
        <v>5</v>
      </c>
      <c r="D15" s="37">
        <v>0.2298611111111111</v>
      </c>
      <c r="E15" s="31"/>
      <c r="F15" s="59"/>
      <c r="G15" s="31"/>
      <c r="H15" s="32">
        <v>0.7576388888888889</v>
      </c>
      <c r="I15" s="39">
        <v>0.7840277777777778</v>
      </c>
      <c r="J15" s="31"/>
      <c r="K15" s="32">
        <f t="shared" si="0"/>
        <v>0.15680555555555556</v>
      </c>
      <c r="L15" s="133">
        <f t="shared" si="1"/>
        <v>0.2638888888888889</v>
      </c>
    </row>
    <row r="16" spans="3:12" ht="23.25" customHeight="1">
      <c r="C16" s="46" t="s">
        <v>3</v>
      </c>
      <c r="D16" s="37">
        <v>0.24027777777777778</v>
      </c>
      <c r="E16" s="31"/>
      <c r="F16" s="59"/>
      <c r="G16" s="31"/>
      <c r="H16" s="32">
        <v>0.8055555555555555</v>
      </c>
      <c r="I16" s="39">
        <v>0.8298611111111112</v>
      </c>
      <c r="J16" s="31"/>
      <c r="K16" s="32">
        <f t="shared" si="0"/>
        <v>0.16597222222222222</v>
      </c>
      <c r="L16" s="133">
        <f t="shared" si="1"/>
        <v>0.28263888888888883</v>
      </c>
    </row>
    <row r="17" spans="3:11" ht="24.75" customHeight="1" thickBot="1">
      <c r="C17" s="97" t="s">
        <v>160</v>
      </c>
      <c r="D17" s="98"/>
      <c r="E17" s="99"/>
      <c r="F17" s="100"/>
      <c r="G17" s="99"/>
      <c r="H17" s="101"/>
      <c r="I17" s="102"/>
      <c r="J17" s="99"/>
      <c r="K17" s="101"/>
    </row>
    <row r="18" spans="3:12" ht="24.75" customHeight="1">
      <c r="C18" s="46" t="s">
        <v>50</v>
      </c>
      <c r="D18" s="56">
        <v>0.24375</v>
      </c>
      <c r="E18" s="31"/>
      <c r="F18" s="62"/>
      <c r="G18" s="31"/>
      <c r="H18" s="58">
        <v>0.7895833333333333</v>
      </c>
      <c r="I18" s="60">
        <v>0.8118055555555556</v>
      </c>
      <c r="J18" s="31"/>
      <c r="K18" s="32">
        <f aca="true" t="shared" si="2" ref="K18:K26">(+I18/5000)*1000</f>
        <v>0.16236111111111112</v>
      </c>
      <c r="L18" s="133">
        <f aca="true" t="shared" si="3" ref="L18:L26">+(H18-D18)/2</f>
        <v>0.27291666666666664</v>
      </c>
    </row>
    <row r="19" spans="3:12" ht="24.75" customHeight="1">
      <c r="C19" s="46" t="s">
        <v>111</v>
      </c>
      <c r="D19" s="56">
        <v>0.24375</v>
      </c>
      <c r="E19" s="31"/>
      <c r="F19" s="62"/>
      <c r="G19" s="31"/>
      <c r="H19" s="58">
        <v>0.8243055555555556</v>
      </c>
      <c r="I19" s="60">
        <v>0.85</v>
      </c>
      <c r="J19" s="31"/>
      <c r="K19" s="32">
        <f t="shared" si="2"/>
        <v>0.16999999999999998</v>
      </c>
      <c r="L19" s="133">
        <f t="shared" si="3"/>
        <v>0.2902777777777778</v>
      </c>
    </row>
    <row r="20" spans="3:12" ht="24.75" customHeight="1">
      <c r="C20" s="46" t="s">
        <v>129</v>
      </c>
      <c r="D20" s="56">
        <v>0.2652777777777778</v>
      </c>
      <c r="E20" s="31"/>
      <c r="F20" s="62"/>
      <c r="G20" s="31"/>
      <c r="H20" s="58">
        <v>0.8479166666666668</v>
      </c>
      <c r="I20" s="60">
        <v>0.8708333333333332</v>
      </c>
      <c r="J20" s="31"/>
      <c r="K20" s="32">
        <f t="shared" si="2"/>
        <v>0.17416666666666666</v>
      </c>
      <c r="L20" s="133">
        <f t="shared" si="3"/>
        <v>0.29131944444444446</v>
      </c>
    </row>
    <row r="21" spans="3:12" ht="24.75" customHeight="1">
      <c r="C21" s="46" t="s">
        <v>101</v>
      </c>
      <c r="D21" s="56">
        <v>0.26944444444444443</v>
      </c>
      <c r="E21" s="31"/>
      <c r="F21" s="62"/>
      <c r="G21" s="31"/>
      <c r="H21" s="58">
        <v>0.8854166666666666</v>
      </c>
      <c r="I21" s="60">
        <v>0.9027777777777778</v>
      </c>
      <c r="J21" s="31"/>
      <c r="K21" s="32">
        <f t="shared" si="2"/>
        <v>0.18055555555555555</v>
      </c>
      <c r="L21" s="133">
        <f t="shared" si="3"/>
        <v>0.30798611111111107</v>
      </c>
    </row>
    <row r="22" spans="3:12" ht="24.75" customHeight="1">
      <c r="C22" s="46" t="s">
        <v>96</v>
      </c>
      <c r="D22" s="56">
        <v>0.2736111111111111</v>
      </c>
      <c r="E22" s="31"/>
      <c r="F22" s="62"/>
      <c r="G22" s="31"/>
      <c r="H22" s="58">
        <v>0.8791666666666668</v>
      </c>
      <c r="I22" s="60">
        <v>0.9104166666666668</v>
      </c>
      <c r="J22" s="31"/>
      <c r="K22" s="32">
        <f t="shared" si="2"/>
        <v>0.18208333333333335</v>
      </c>
      <c r="L22" s="133">
        <f t="shared" si="3"/>
        <v>0.3027777777777778</v>
      </c>
    </row>
    <row r="23" spans="3:12" ht="24.75" customHeight="1">
      <c r="C23" s="46" t="s">
        <v>99</v>
      </c>
      <c r="D23" s="56">
        <v>0.27291666666666664</v>
      </c>
      <c r="E23" s="31"/>
      <c r="F23" s="62"/>
      <c r="G23" s="31"/>
      <c r="H23" s="58">
        <v>0.8895833333333334</v>
      </c>
      <c r="I23" s="60">
        <v>0.9111111111111111</v>
      </c>
      <c r="J23" s="31"/>
      <c r="K23" s="32">
        <f t="shared" si="2"/>
        <v>0.1822222222222222</v>
      </c>
      <c r="L23" s="133">
        <f t="shared" si="3"/>
        <v>0.30833333333333335</v>
      </c>
    </row>
    <row r="24" spans="3:12" ht="24.75" customHeight="1">
      <c r="C24" s="46" t="s">
        <v>46</v>
      </c>
      <c r="D24" s="56">
        <v>0.2847222222222222</v>
      </c>
      <c r="E24" s="31"/>
      <c r="F24" s="62"/>
      <c r="G24" s="31"/>
      <c r="H24" s="58">
        <v>0.8923611111111112</v>
      </c>
      <c r="I24" s="60">
        <v>0.9180555555555556</v>
      </c>
      <c r="J24" s="31"/>
      <c r="K24" s="32">
        <f t="shared" si="2"/>
        <v>0.1836111111111111</v>
      </c>
      <c r="L24" s="133">
        <f t="shared" si="3"/>
        <v>0.3038194444444445</v>
      </c>
    </row>
    <row r="25" spans="3:12" ht="24.75" customHeight="1">
      <c r="C25" s="46" t="s">
        <v>38</v>
      </c>
      <c r="D25" s="56">
        <v>0.2826388888888889</v>
      </c>
      <c r="E25" s="31"/>
      <c r="F25" s="62"/>
      <c r="G25" s="31"/>
      <c r="H25" s="58">
        <v>0.91875</v>
      </c>
      <c r="I25" s="60">
        <v>0.9520833333333334</v>
      </c>
      <c r="J25" s="31"/>
      <c r="K25" s="32">
        <f t="shared" si="2"/>
        <v>0.19041666666666668</v>
      </c>
      <c r="L25" s="133">
        <f t="shared" si="3"/>
        <v>0.31805555555555554</v>
      </c>
    </row>
    <row r="26" spans="3:12" ht="24.75" customHeight="1">
      <c r="C26" s="46" t="s">
        <v>103</v>
      </c>
      <c r="D26" s="56">
        <v>0.29444444444444445</v>
      </c>
      <c r="E26" s="31"/>
      <c r="F26" s="62"/>
      <c r="G26" s="31"/>
      <c r="H26" s="163" t="s">
        <v>170</v>
      </c>
      <c r="I26" s="103" t="s">
        <v>168</v>
      </c>
      <c r="J26" s="31"/>
      <c r="K26" s="32">
        <f t="shared" si="2"/>
        <v>0.20430555555555555</v>
      </c>
      <c r="L26" s="133">
        <f t="shared" si="3"/>
        <v>0.3534722222222222</v>
      </c>
    </row>
    <row r="27" spans="3:12" ht="19.5" customHeight="1" thickBot="1">
      <c r="C27" s="104"/>
      <c r="D27" s="221"/>
      <c r="E27" s="222"/>
      <c r="F27" s="223"/>
      <c r="G27" s="54"/>
      <c r="H27" s="183"/>
      <c r="I27" s="224"/>
      <c r="J27" s="222"/>
      <c r="K27" s="183"/>
      <c r="L27" s="133"/>
    </row>
    <row r="28" spans="3:12" ht="24.75" customHeight="1" thickBot="1" thickTop="1">
      <c r="C28" s="97" t="s">
        <v>161</v>
      </c>
      <c r="D28" s="216" t="s">
        <v>32</v>
      </c>
      <c r="E28" s="217" t="s">
        <v>7</v>
      </c>
      <c r="F28" s="100"/>
      <c r="G28" s="99"/>
      <c r="H28" s="101"/>
      <c r="I28" s="218" t="s">
        <v>33</v>
      </c>
      <c r="J28" s="217" t="s">
        <v>34</v>
      </c>
      <c r="K28" s="219" t="s">
        <v>12</v>
      </c>
      <c r="L28" s="133" t="s">
        <v>169</v>
      </c>
    </row>
    <row r="29" spans="3:12" ht="24.75" customHeight="1">
      <c r="C29" s="46" t="s">
        <v>54</v>
      </c>
      <c r="D29" s="56">
        <v>0.2298611111111111</v>
      </c>
      <c r="E29" s="57"/>
      <c r="F29" s="62"/>
      <c r="G29" s="57"/>
      <c r="H29" s="58"/>
      <c r="I29" s="60">
        <v>0.48125</v>
      </c>
      <c r="J29" s="57"/>
      <c r="K29" s="32">
        <f aca="true" t="shared" si="4" ref="K29:K37">(+I29/3200)*1000</f>
        <v>0.150390625</v>
      </c>
      <c r="L29" s="133">
        <f>+K29*5</f>
        <v>0.751953125</v>
      </c>
    </row>
    <row r="30" spans="3:12" ht="24.75" customHeight="1">
      <c r="C30" s="46" t="s">
        <v>44</v>
      </c>
      <c r="D30" s="37">
        <v>0.23819444444444446</v>
      </c>
      <c r="E30" s="31"/>
      <c r="F30" s="59"/>
      <c r="G30" s="31"/>
      <c r="H30" s="32"/>
      <c r="I30" s="39">
        <v>0.5034722222222222</v>
      </c>
      <c r="J30" s="31"/>
      <c r="K30" s="32">
        <f t="shared" si="4"/>
        <v>0.15733506944444442</v>
      </c>
      <c r="L30" s="133">
        <f aca="true" t="shared" si="5" ref="L30:L37">+K30*5</f>
        <v>0.7866753472222221</v>
      </c>
    </row>
    <row r="31" spans="3:12" ht="24.75" customHeight="1">
      <c r="C31" s="53" t="s">
        <v>45</v>
      </c>
      <c r="D31" s="37">
        <v>0.23819444444444446</v>
      </c>
      <c r="E31" s="31"/>
      <c r="F31" s="62"/>
      <c r="G31" s="31"/>
      <c r="H31" s="58"/>
      <c r="I31" s="60">
        <v>0.50625</v>
      </c>
      <c r="J31" s="31"/>
      <c r="K31" s="32">
        <f t="shared" si="4"/>
        <v>0.158203125</v>
      </c>
      <c r="L31" s="133">
        <f t="shared" si="5"/>
        <v>0.791015625</v>
      </c>
    </row>
    <row r="32" spans="3:12" ht="24.75" customHeight="1">
      <c r="C32" s="46" t="s">
        <v>148</v>
      </c>
      <c r="D32" s="37">
        <v>0.2388888888888889</v>
      </c>
      <c r="E32" s="31"/>
      <c r="F32" s="62"/>
      <c r="G32" s="31"/>
      <c r="H32" s="58"/>
      <c r="I32" s="103">
        <v>0.5229166666666667</v>
      </c>
      <c r="J32" s="31"/>
      <c r="K32" s="32">
        <f t="shared" si="4"/>
        <v>0.16341145833333334</v>
      </c>
      <c r="L32" s="133">
        <f t="shared" si="5"/>
        <v>0.8170572916666667</v>
      </c>
    </row>
    <row r="33" spans="3:12" ht="24.75" customHeight="1">
      <c r="C33" s="46" t="s">
        <v>113</v>
      </c>
      <c r="D33" s="37">
        <v>0.25277777777777777</v>
      </c>
      <c r="E33" s="31"/>
      <c r="F33" s="62"/>
      <c r="G33" s="31"/>
      <c r="H33" s="58"/>
      <c r="I33" s="103">
        <v>0.5263888888888889</v>
      </c>
      <c r="J33" s="31"/>
      <c r="K33" s="32">
        <f t="shared" si="4"/>
        <v>0.1644965277777778</v>
      </c>
      <c r="L33" s="133">
        <f t="shared" si="5"/>
        <v>0.822482638888889</v>
      </c>
    </row>
    <row r="34" spans="3:12" ht="24.75" customHeight="1">
      <c r="C34" s="104" t="s">
        <v>100</v>
      </c>
      <c r="D34" s="51">
        <v>0.2555555555555556</v>
      </c>
      <c r="E34" s="31"/>
      <c r="F34" s="62"/>
      <c r="G34" s="31"/>
      <c r="H34" s="58"/>
      <c r="I34" s="60">
        <v>0.5354166666666667</v>
      </c>
      <c r="J34" s="31"/>
      <c r="K34" s="32">
        <f t="shared" si="4"/>
        <v>0.16731770833333334</v>
      </c>
      <c r="L34" s="133">
        <f t="shared" si="5"/>
        <v>0.8365885416666667</v>
      </c>
    </row>
    <row r="35" spans="3:12" ht="24.75" customHeight="1">
      <c r="C35" s="104" t="s">
        <v>114</v>
      </c>
      <c r="D35" s="51">
        <v>0.2708333333333333</v>
      </c>
      <c r="E35" s="31"/>
      <c r="F35" s="62"/>
      <c r="G35" s="31"/>
      <c r="H35" s="58"/>
      <c r="I35" s="103">
        <v>0.5576388888888889</v>
      </c>
      <c r="J35" s="31"/>
      <c r="K35" s="32">
        <f t="shared" si="4"/>
        <v>0.1742621527777778</v>
      </c>
      <c r="L35" s="133">
        <f t="shared" si="5"/>
        <v>0.871310763888889</v>
      </c>
    </row>
    <row r="36" spans="3:12" ht="24.75" customHeight="1">
      <c r="C36" s="104" t="s">
        <v>52</v>
      </c>
      <c r="D36" s="51">
        <v>0.2722222222222222</v>
      </c>
      <c r="E36" s="31"/>
      <c r="F36" s="62"/>
      <c r="G36" s="31"/>
      <c r="H36" s="58"/>
      <c r="I36" s="103">
        <v>0.5618055555555556</v>
      </c>
      <c r="J36" s="31"/>
      <c r="K36" s="32">
        <f t="shared" si="4"/>
        <v>0.17556423611111113</v>
      </c>
      <c r="L36" s="133">
        <f t="shared" si="5"/>
        <v>0.8778211805555557</v>
      </c>
    </row>
    <row r="37" spans="3:12" ht="24.75" customHeight="1">
      <c r="C37" s="104" t="s">
        <v>98</v>
      </c>
      <c r="D37" s="51">
        <v>0.2965277777777778</v>
      </c>
      <c r="E37" s="31"/>
      <c r="F37" s="62"/>
      <c r="G37" s="31"/>
      <c r="H37" s="58"/>
      <c r="I37" s="103">
        <v>0.6138888888888888</v>
      </c>
      <c r="J37" s="31"/>
      <c r="K37" s="32">
        <f t="shared" si="4"/>
        <v>0.19184027777777776</v>
      </c>
      <c r="L37" s="133">
        <f t="shared" si="5"/>
        <v>0.9592013888888888</v>
      </c>
    </row>
    <row r="38" spans="3:11" ht="25.5" customHeight="1" thickBot="1">
      <c r="C38" s="12"/>
      <c r="D38" s="22"/>
      <c r="E38" s="21"/>
      <c r="F38" s="63"/>
      <c r="G38" s="21"/>
      <c r="H38" s="14"/>
      <c r="I38" s="20"/>
      <c r="J38" s="21"/>
      <c r="K38" s="14"/>
    </row>
  </sheetData>
  <sheetProtection/>
  <printOptions/>
  <pageMargins left="0.5" right="0.5" top="0.5" bottom="0.5" header="0.5" footer="0.5"/>
  <pageSetup fitToHeight="1" fitToWidth="1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Forks Central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Allan</dc:creator>
  <cp:keywords/>
  <dc:description/>
  <cp:lastModifiedBy>Sean Allan</cp:lastModifiedBy>
  <cp:lastPrinted>2007-10-25T12:43:08Z</cp:lastPrinted>
  <dcterms:created xsi:type="dcterms:W3CDTF">2004-08-20T01:07:04Z</dcterms:created>
  <dcterms:modified xsi:type="dcterms:W3CDTF">2012-10-21T20:46:33Z</dcterms:modified>
  <cp:category/>
  <cp:version/>
  <cp:contentType/>
  <cp:contentStatus/>
</cp:coreProperties>
</file>